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All-Cause Admissions and Readmissions/2020-2021/"/>
    </mc:Choice>
  </mc:AlternateContent>
  <xr:revisionPtr revIDLastSave="0" documentId="8_{AC2CCE41-A85C-4C6B-B1A7-A3ECFC10E3DD}" xr6:coauthVersionLast="45" xr6:coauthVersionMax="45" xr10:uidLastSave="{00000000-0000-0000-0000-000000000000}"/>
  <bookViews>
    <workbookView xWindow="20" yWindow="20" windowWidth="19180" windowHeight="10180" firstSheet="3" activeTab="3" xr2:uid="{00000000-000D-0000-FFFF-FFFF00000000}"/>
  </bookViews>
  <sheets>
    <sheet name="Introduction" sheetId="4" r:id="rId1"/>
    <sheet name="Instructions &amp; Data Dictionary" sheetId="8" r:id="rId2"/>
    <sheet name="Overview" sheetId="7" r:id="rId3"/>
    <sheet name="Measure List" sheetId="12" r:id="rId4"/>
    <sheet name="Data Lists" sheetId="9" state="hidden" r:id="rId5"/>
    <sheet name="Sheet2" sheetId="2" state="hidden" r:id="rId6"/>
    <sheet name="Sheet3" sheetId="3" state="hidden" r:id="rId7"/>
  </sheets>
  <externalReferences>
    <externalReference r:id="rId8"/>
    <externalReference r:id="rId9"/>
  </externalReferences>
  <definedNames>
    <definedName name="_xlnm._FilterDatabase" localSheetId="3" hidden="1">'Measure List'!$A$2:$V$319</definedName>
    <definedName name="_xlnm._FilterDatabase" localSheetId="6" hidden="1">Sheet3!$A$1:$F$95</definedName>
    <definedName name="_xlnm.Print_Area" localSheetId="3">'Measure List'!$A$1:$V$263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18" i="7"/>
  <c r="B5" i="7"/>
  <c r="B6" i="7"/>
  <c r="D8" i="7"/>
  <c r="D7" i="7"/>
  <c r="B8" i="7"/>
  <c r="B7" i="7"/>
  <c r="D5" i="7"/>
  <c r="B55" i="7"/>
  <c r="C55" i="7"/>
  <c r="B56" i="7"/>
  <c r="C56" i="7"/>
  <c r="B57" i="7"/>
  <c r="C57" i="7"/>
  <c r="B58" i="7"/>
  <c r="C58" i="7"/>
  <c r="B59" i="7"/>
  <c r="C59" i="7"/>
  <c r="B60" i="7"/>
  <c r="C60" i="7"/>
  <c r="B61" i="7"/>
  <c r="C61" i="7"/>
  <c r="B62" i="7"/>
  <c r="C62" i="7"/>
  <c r="B63" i="7"/>
  <c r="C63" i="7"/>
  <c r="B64" i="7"/>
  <c r="C64" i="7"/>
  <c r="B65" i="7"/>
  <c r="C65" i="7"/>
  <c r="B23" i="7"/>
  <c r="B22" i="7"/>
  <c r="C79" i="7"/>
  <c r="C78" i="7"/>
  <c r="C77" i="7"/>
  <c r="C76" i="7"/>
  <c r="C75" i="7"/>
  <c r="C74" i="7"/>
  <c r="C73" i="7"/>
  <c r="C72" i="7"/>
  <c r="B79" i="7"/>
  <c r="B78" i="7"/>
  <c r="B77" i="7"/>
  <c r="B76" i="7"/>
  <c r="B75" i="7"/>
  <c r="B74" i="7"/>
  <c r="B73" i="7"/>
  <c r="B72" i="7"/>
  <c r="C67" i="7"/>
  <c r="C66" i="7"/>
  <c r="B67" i="7"/>
  <c r="B66" i="7"/>
  <c r="B21" i="7"/>
  <c r="B20" i="7"/>
  <c r="B19" i="7"/>
  <c r="B17" i="7"/>
  <c r="C48" i="7" s="1"/>
  <c r="D13" i="7"/>
  <c r="D12" i="7"/>
  <c r="D10" i="7"/>
  <c r="D9" i="7"/>
  <c r="B11" i="7"/>
  <c r="D11" i="7"/>
  <c r="D6" i="7"/>
  <c r="B13" i="7"/>
  <c r="B12" i="7"/>
  <c r="B10" i="7"/>
  <c r="B9" i="7"/>
  <c r="E9" i="7" l="1"/>
  <c r="C11" i="7"/>
  <c r="C9" i="7"/>
  <c r="C7" i="7"/>
  <c r="C8" i="7"/>
  <c r="C6" i="7"/>
  <c r="C5" i="7"/>
  <c r="C10" i="7"/>
  <c r="C13" i="7"/>
  <c r="C12" i="7"/>
  <c r="E10" i="7"/>
  <c r="C42" i="7"/>
  <c r="C36" i="7"/>
  <c r="E12" i="7"/>
  <c r="C35" i="7"/>
  <c r="C43" i="7"/>
  <c r="E7" i="7"/>
  <c r="E13" i="7"/>
  <c r="C41" i="7"/>
  <c r="C33" i="7"/>
  <c r="C31" i="7"/>
  <c r="C51" i="7"/>
  <c r="C50" i="7"/>
  <c r="C49" i="7"/>
  <c r="C34" i="7"/>
  <c r="C37" i="7"/>
  <c r="C30" i="7"/>
  <c r="E6" i="7"/>
  <c r="E5" i="7"/>
  <c r="C47" i="7"/>
  <c r="C46" i="7"/>
  <c r="C45" i="7"/>
  <c r="E8" i="7"/>
  <c r="C32" i="7"/>
  <c r="C28" i="7"/>
  <c r="C29" i="7"/>
  <c r="C44" i="7"/>
  <c r="C27" i="7"/>
</calcChain>
</file>

<file path=xl/sharedStrings.xml><?xml version="1.0" encoding="utf-8"?>
<sst xmlns="http://schemas.openxmlformats.org/spreadsheetml/2006/main" count="6433" uniqueCount="1413">
  <si>
    <t>National Quality Forum</t>
  </si>
  <si>
    <t xml:space="preserve">Social Risk Trial- Measure List </t>
  </si>
  <si>
    <t>TO: 75FCMC18F0001</t>
  </si>
  <si>
    <r>
      <rPr>
        <b/>
        <sz val="12"/>
        <color theme="5" tint="-0.499984740745262"/>
        <rFont val="Calibri"/>
        <family val="2"/>
        <scheme val="minor"/>
      </rPr>
      <t>Measure List Last Updated: December 30, 2020</t>
    </r>
    <r>
      <rPr>
        <b/>
        <sz val="12"/>
        <color rgb="FFCD4C00"/>
        <rFont val="Calibri"/>
        <family val="2"/>
        <scheme val="minor"/>
      </rPr>
      <t xml:space="preserve">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tab.  This list will be updated every May and December.</t>
    </r>
  </si>
  <si>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</si>
  <si>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</si>
  <si>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During this three-year (2018-2021) initiative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</si>
  <si>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</si>
  <si>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 to use this document</t>
  </si>
  <si>
    <t>What can I find out from this document?</t>
  </si>
  <si>
    <t>Which measures have been recently submitted to an NQF project</t>
  </si>
  <si>
    <t>Which recently submitted measures have been risk adjusted</t>
  </si>
  <si>
    <t>Which projects are currently reviewing/recently reviewed a measure with risk adjustment</t>
  </si>
  <si>
    <t>What social risk factors are included in a measure's risk adjustment model</t>
  </si>
  <si>
    <t>How the conceptual rationale for a risk adjusted measure was developed</t>
  </si>
  <si>
    <t>General measure specifications (measure type, developer, care setting, data source)</t>
  </si>
  <si>
    <t>What is not included in this document that I may still want to know about the trial?</t>
  </si>
  <si>
    <t>Meeting information for when a measure will be discussed by a CDP Standing Committee</t>
  </si>
  <si>
    <t>Details of the Standing Committee's measure deliberations</t>
  </si>
  <si>
    <t>When/how to comment on a measure under review</t>
  </si>
  <si>
    <t xml:space="preserve">*All of these details can be found on the specific CDP project pages, which are linked in Column A of the measure list. </t>
  </si>
  <si>
    <t>How do I find information on a specific measure?</t>
  </si>
  <si>
    <t>Navigate to the tab 'Measure List.' Then sort by a specific NQF ID, measure title, or NQF project using the sorting functions found in Row 1 of each column (see example on the right). Information on individual measure review can be found through the individual CDP projects. A link to the relevant project page can be found in column A of each measure.</t>
  </si>
  <si>
    <t>How do I find out information on risk adjusted measures?</t>
  </si>
  <si>
    <t xml:space="preserve">Navigate to the tab 'Measures List.' Find column M,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</si>
  <si>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t>How do I find out information about all measures at once?</t>
  </si>
  <si>
    <t xml:space="preserve">Navigate to the tab 'Overview.' Scan through the various overview metrics to get a sense of how many measures have been submitted, what these measures look like, how many measures have been risk adjusted, and other high-level breakdowns of the measures included in this document. </t>
  </si>
  <si>
    <t>Data Dictionary</t>
  </si>
  <si>
    <r>
      <rPr>
        <b/>
        <sz val="11"/>
        <color theme="1"/>
        <rFont val="Calibri"/>
        <family val="2"/>
        <scheme val="minor"/>
      </rPr>
      <t>Conceptual Rationale</t>
    </r>
    <r>
      <rPr>
        <sz val="11"/>
        <color theme="1"/>
        <rFont val="Calibri"/>
        <family val="2"/>
        <scheme val="minor"/>
      </rPr>
      <t xml:space="preserve">: 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income, dual eligible status,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</si>
  <si>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withdrawn from review during the project cycle. The status “under review” means the measure was submitted for endorsement and is undergoing the consensus development process (CDP). The status “endorsed” or “not endorsed” is the final endorsement decision after review and an opportunity for appeals. </t>
    </r>
    <r>
      <rPr>
        <sz val="11"/>
        <rFont val="Calibri"/>
        <family val="2"/>
        <scheme val="minor"/>
      </rPr>
      <t>The status “withdrawn” means a new measure has been removed from consideration for the cycle or the developer has decided to forgo maintaining endorsement . The status "deferred" references measures that the developer plans to submit in a future cycle and endorsement is maintained.</t>
    </r>
    <r>
      <rPr>
        <sz val="11"/>
        <color theme="1"/>
        <rFont val="Calibri"/>
        <family val="2"/>
        <scheme val="minor"/>
      </rPr>
      <t xml:space="preserve">
</t>
    </r>
  </si>
  <si>
    <t>Where can I find…..?</t>
  </si>
  <si>
    <t>Measure Number</t>
  </si>
  <si>
    <t>Column D</t>
  </si>
  <si>
    <t>Measure Status</t>
  </si>
  <si>
    <t>Column E</t>
  </si>
  <si>
    <t>Measure title</t>
  </si>
  <si>
    <t>Column F</t>
  </si>
  <si>
    <t>Project Associated with the measure</t>
  </si>
  <si>
    <t>Column A</t>
  </si>
  <si>
    <t>Project Cycle</t>
  </si>
  <si>
    <t>Column B</t>
  </si>
  <si>
    <t>Project Year</t>
  </si>
  <si>
    <t>Column C</t>
  </si>
  <si>
    <t>Measure steward/developer</t>
  </si>
  <si>
    <t>Column G</t>
  </si>
  <si>
    <t>New or maintenance measure?</t>
  </si>
  <si>
    <t>Column H</t>
  </si>
  <si>
    <t>Measure type</t>
  </si>
  <si>
    <t>Column I</t>
  </si>
  <si>
    <t>Care setting</t>
  </si>
  <si>
    <t>Column J</t>
  </si>
  <si>
    <t>Data Source</t>
  </si>
  <si>
    <t>Column K</t>
  </si>
  <si>
    <t>Was the measure reviewed by the Scientific Methods Panel?</t>
  </si>
  <si>
    <t>Column L</t>
  </si>
  <si>
    <t>Does the measure include any type of risk adjustment?  (Yes/No)</t>
  </si>
  <si>
    <t>Column M</t>
  </si>
  <si>
    <t>Did the developer provide a conceptual rationale for the potential impact of social risk factors on the measure?</t>
  </si>
  <si>
    <t>Column N</t>
  </si>
  <si>
    <t>How was the conceptual rationale developed?</t>
  </si>
  <si>
    <t>Column O</t>
  </si>
  <si>
    <t>Did the conceptual rationale support the inclusion of social risk factors in the risk adjustment model?  (Yes/No)</t>
  </si>
  <si>
    <t>Column P</t>
  </si>
  <si>
    <t xml:space="preserve">Social risk factors that were analyzed and considered for risk adjustment. </t>
  </si>
  <si>
    <t>Column Q</t>
  </si>
  <si>
    <t>Was at least one social risk factor included in the final risk adjustment approach?  (Yes/No)</t>
  </si>
  <si>
    <t>Column R</t>
  </si>
  <si>
    <t>Why were the social risk factors not included in the final risk adjustment approach?</t>
  </si>
  <si>
    <t>Column S</t>
  </si>
  <si>
    <t>Social risk factors that were included in the final risk adjustment model.</t>
  </si>
  <si>
    <t>Column T</t>
  </si>
  <si>
    <t>What was the final endorsement decision for the measure?</t>
  </si>
  <si>
    <t>Column U</t>
  </si>
  <si>
    <t>Additional notes</t>
  </si>
  <si>
    <t>Column V</t>
  </si>
  <si>
    <t>Overview of Measures</t>
  </si>
  <si>
    <r>
      <t xml:space="preserve">Measure Totals
</t>
    </r>
    <r>
      <rPr>
        <sz val="9"/>
        <color theme="0"/>
        <rFont val="Calibri"/>
        <family val="2"/>
        <scheme val="minor"/>
      </rPr>
      <t>(Percentages represent the percent of [Column Y] that are [Row X])</t>
    </r>
  </si>
  <si>
    <t xml:space="preserve"> </t>
  </si>
  <si>
    <t>Total</t>
  </si>
  <si>
    <t>% of all measures</t>
  </si>
  <si>
    <t>Total Risk Adjusted Measures</t>
  </si>
  <si>
    <t>% of risk adjusted measures</t>
  </si>
  <si>
    <t>Total Measures</t>
  </si>
  <si>
    <t>N/A</t>
  </si>
  <si>
    <t>Outcome Measures (includes Intermediate Outcome and PRO-PM)</t>
  </si>
  <si>
    <t>Process Measures</t>
  </si>
  <si>
    <t>Structure Measures</t>
  </si>
  <si>
    <t>Resource Use Measures</t>
  </si>
  <si>
    <t>Composite Measures</t>
  </si>
  <si>
    <t>Efficiency Measures</t>
  </si>
  <si>
    <t>Risk Adjusted Measures</t>
  </si>
  <si>
    <t>Maintenance Measures</t>
  </si>
  <si>
    <t>New Measures</t>
  </si>
  <si>
    <t>Risk Adjustment</t>
  </si>
  <si>
    <t>Measures with a conceptual rationale provided</t>
  </si>
  <si>
    <t>Measures that used "Published Literature" to develop rationale</t>
  </si>
  <si>
    <t>Measures that used "Expert Group Consensus" to develop rationale</t>
  </si>
  <si>
    <t>Measures that used "Internal Data Analysis" to develop rationale</t>
  </si>
  <si>
    <t>Measures with conceptual rationale that supported inclusion of social risk factors</t>
  </si>
  <si>
    <t>Measures that include social risk factor(s) included in final risk adjustment approach</t>
  </si>
  <si>
    <t xml:space="preserve">Social Risk Factors Considered </t>
  </si>
  <si>
    <t>Risk Factor</t>
  </si>
  <si>
    <t>Total Times Cited</t>
  </si>
  <si>
    <r>
      <t xml:space="preserve">% of Risk-adjusted Measures that </t>
    </r>
    <r>
      <rPr>
        <i/>
        <sz val="9"/>
        <color theme="0"/>
        <rFont val="Calibri"/>
        <family val="2"/>
        <scheme val="minor"/>
      </rPr>
      <t>Considered</t>
    </r>
    <r>
      <rPr>
        <sz val="9"/>
        <color theme="0"/>
        <rFont val="Calibri"/>
        <family val="2"/>
        <scheme val="minor"/>
      </rPr>
      <t xml:space="preserve"> Factor</t>
    </r>
  </si>
  <si>
    <t>Insurance</t>
  </si>
  <si>
    <t>Race/Ethnicity</t>
  </si>
  <si>
    <t>SES</t>
  </si>
  <si>
    <t>Education</t>
  </si>
  <si>
    <t>Other</t>
  </si>
  <si>
    <t>Relationship Status</t>
  </si>
  <si>
    <t>Rural/Urban</t>
  </si>
  <si>
    <t>Employment</t>
  </si>
  <si>
    <t>Income</t>
  </si>
  <si>
    <t>Language</t>
  </si>
  <si>
    <t>ZIP code</t>
  </si>
  <si>
    <t>Social Risk Factors included in Final Adjustment Approach</t>
  </si>
  <si>
    <r>
      <t xml:space="preserve">% of Risk-adjusted Measures that </t>
    </r>
    <r>
      <rPr>
        <i/>
        <sz val="9"/>
        <color theme="0"/>
        <rFont val="Calibri"/>
        <family val="2"/>
        <scheme val="minor"/>
      </rPr>
      <t>Included</t>
    </r>
    <r>
      <rPr>
        <sz val="9"/>
        <color theme="0"/>
        <rFont val="Calibri"/>
        <family val="2"/>
        <scheme val="minor"/>
      </rPr>
      <t xml:space="preserve"> Factor</t>
    </r>
  </si>
  <si>
    <t>Measure Settings*</t>
  </si>
  <si>
    <t>Setting</t>
  </si>
  <si>
    <t>Total Risk Adjusted</t>
  </si>
  <si>
    <t>Outpatient Services</t>
  </si>
  <si>
    <t>Inpatient/Hospital</t>
  </si>
  <si>
    <t>Emergency Department and Services</t>
  </si>
  <si>
    <t>Home Care</t>
  </si>
  <si>
    <t>Long Term Acute Care Hospital</t>
  </si>
  <si>
    <t>Post-Acute Care</t>
  </si>
  <si>
    <t>Ambulatory Care: Clinic</t>
  </si>
  <si>
    <t>Clinician Office/Clinic</t>
  </si>
  <si>
    <t xml:space="preserve">Inpatient Rehabilitation Facility </t>
  </si>
  <si>
    <t>Dialysis Facility</t>
  </si>
  <si>
    <t>Assisted Living</t>
  </si>
  <si>
    <t xml:space="preserve">Skilled Nursing Facility </t>
  </si>
  <si>
    <t>* Measure settings are not mutually exclusive</t>
  </si>
  <si>
    <t>Measure Data Sources**</t>
  </si>
  <si>
    <t>Claims</t>
  </si>
  <si>
    <t>Electronic Health Records</t>
  </si>
  <si>
    <t>Paper Medical Records</t>
  </si>
  <si>
    <t>Instrument-Based Data</t>
  </si>
  <si>
    <t>Electronic Health Data</t>
  </si>
  <si>
    <t>Registry Data</t>
  </si>
  <si>
    <t>Management Data</t>
  </si>
  <si>
    <t>Assessment Data</t>
  </si>
  <si>
    <t>** Measure data sources are not mutually exclusive</t>
  </si>
  <si>
    <t>Project Information</t>
  </si>
  <si>
    <t>Basic Measure Information</t>
  </si>
  <si>
    <t>Basic Risk Adjustment Information</t>
  </si>
  <si>
    <t>Risk Adjustment Details  (only relevant fields apply)</t>
  </si>
  <si>
    <t>Project</t>
  </si>
  <si>
    <t>Measure Title</t>
  </si>
  <si>
    <t>Measure Steward/Developer</t>
  </si>
  <si>
    <t>New or Maintenance</t>
  </si>
  <si>
    <t>Measure Type</t>
  </si>
  <si>
    <t>Care Setting</t>
  </si>
  <si>
    <t>Does the measure include any type of risk adjustment?</t>
  </si>
  <si>
    <t>Did the conceptual rationale support the inclusion of social risk factors in the risk adjustment model?</t>
  </si>
  <si>
    <t>Social risk factors that were analyzed and considered for risk adjustment.</t>
  </si>
  <si>
    <t>Was at least one social risk factor included in the final risk adjustment approach?</t>
  </si>
  <si>
    <t>Additional Notes</t>
  </si>
  <si>
    <t>All-Cause Admissions and Readmissions</t>
  </si>
  <si>
    <t>Spring</t>
  </si>
  <si>
    <t>1789</t>
  </si>
  <si>
    <t>Endorsed</t>
  </si>
  <si>
    <t>Hospital-Wide All-Cause Unplanned Readmission Measure (HWR)</t>
  </si>
  <si>
    <t>Centers for Medicare &amp; Medicaid Services/Mathematica Policy Research</t>
  </si>
  <si>
    <t>New</t>
  </si>
  <si>
    <t>Outcome</t>
  </si>
  <si>
    <t>Inpatient/Hospital, Outpatient Services</t>
  </si>
  <si>
    <t>Yes</t>
  </si>
  <si>
    <t>Published Literature</t>
  </si>
  <si>
    <t>Dual eligible status, AHRQ SES Index</t>
  </si>
  <si>
    <t>No</t>
  </si>
  <si>
    <t>The developer noted the small effect size and concerns about masking disparities</t>
  </si>
  <si>
    <t>Fall</t>
  </si>
  <si>
    <t>3366</t>
  </si>
  <si>
    <t>Hospital Visits after Urology Ambulatory Surgical Center Procedures</t>
  </si>
  <si>
    <t>Yale New Haven Health Services Corporation – Center for Outcomes Research and Evaluation (CORE)</t>
  </si>
  <si>
    <t>Published Literature, Internal Data Analysis</t>
  </si>
  <si>
    <t xml:space="preserve">Dual-eligible status, African-American race, AHRQ-validated SES Index score </t>
  </si>
  <si>
    <t xml:space="preserve">In summary, we conclude that dual-eligible status had a statistically significant association with the risk of a hospital visit, and a small shift in the RSHVR distribution (.1% - .2%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</si>
  <si>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
  </si>
  <si>
    <t>3404</t>
  </si>
  <si>
    <t>Withdrawn</t>
  </si>
  <si>
    <t>Standardized Emergency Department Encounter Ratio (SEDR) for Dialysis Facilities</t>
  </si>
  <si>
    <t>Centers for Medicare &amp; Medicaid Services</t>
  </si>
  <si>
    <t xml:space="preserve">Dialysis facility </t>
  </si>
  <si>
    <t>Claims, Registry Data</t>
  </si>
  <si>
    <t>Patient Level: employment status, race, ethnicity, Medicare coverage;  ZIP code level – Area Deprivation Index (ADI) from 2014 Census data</t>
  </si>
  <si>
    <t>The developer cited a the lack of definitive evidence indicating that differences are primarily attributable to patient or area-level SDS/SES factors versus facility practices</t>
  </si>
  <si>
    <t>Not Endorsed</t>
  </si>
  <si>
    <t>3405</t>
  </si>
  <si>
    <t>Standardized Ratio of Emergency Department Encounters Occurring Within 30 Days of Hospital Discharge (ED30) for Dialysis Facilities</t>
  </si>
  <si>
    <t xml:space="preserve">Dialysis Facility </t>
  </si>
  <si>
    <t>The developer cited nominal differences in facility performance when adjusting for SDS/SES, coupled with the risk of reducing patients’ access to high quality care to support their decision not to adjust the measure.</t>
  </si>
  <si>
    <t>3407</t>
  </si>
  <si>
    <t>Admission to an institution from the community among Medicaid fee-for-service (FFS) home and community-based service (HCBS) users</t>
  </si>
  <si>
    <t>Centers for Medicare &amp; Medicaid Services/Mathematica</t>
  </si>
  <si>
    <t>Community settings with home and community-based services and institutional settings (nursing facility/skilled nursing facility and ICF/IID)</t>
  </si>
  <si>
    <t>Claims, Enrollment Data</t>
  </si>
  <si>
    <t>3443</t>
  </si>
  <si>
    <t>All-cause emergency department utilization rate for Medicaid beneficiaries with complex care needs and high costs (BCNs)</t>
  </si>
  <si>
    <t>Mathematica Policy Research, Inc.</t>
  </si>
  <si>
    <t>None</t>
  </si>
  <si>
    <t xml:space="preserve">We did not select social risk factors (see 2b3.3a). Our expert workgroup also reached broad agreement that it was appropriate to exclude area-level indicators of SES because of the lack of likely predictive capacity. </t>
  </si>
  <si>
    <t>3445</t>
  </si>
  <si>
    <t>All-cause inpatient admission rate for Medicaid beneficiaries with complex care needs and high costs (BCNs)</t>
  </si>
  <si>
    <t>3449</t>
  </si>
  <si>
    <t>Hospitalization for Ambulatory Care Sensitive Conditions for Dual Eligible Beneficiaries</t>
  </si>
  <si>
    <t>Composite</t>
  </si>
  <si>
    <t>Outpatient Services, Post-Acute Care, Home Care</t>
  </si>
  <si>
    <t>Published Literature, Internal Data Analysis, *Note: Developers selected other; however, they used literature and internal data analyses for their rationale</t>
  </si>
  <si>
    <t>We did not analyze social risk factors due to three factors: (1) this measure focuses exclusively on a population with social risk (i.e., dual eligible beneficiaries), (2) patient-reported data and patient community characteristics were not available in the testing data source of administrative claims and (3) findings from a recent two-year National Quality Forum (NQF) effort indicated that the inclusion of area-level SES indicators did not improve the predictive capacity of risk-adjustment algorithms of hospital-based care measures developed for Medicare beneficiaries (NQF, 2017).</t>
  </si>
  <si>
    <t>3456</t>
  </si>
  <si>
    <t>Not endorsed</t>
  </si>
  <si>
    <t>Admission to an Institution from the Community</t>
  </si>
  <si>
    <t>Mathematica Policy Research</t>
  </si>
  <si>
    <t>Inpatient/Hospital, Post-Acute Care, Home Care, Nursing Home/Skilled Nursing Facility, ICF/IID, Community Settings</t>
  </si>
  <si>
    <t>Published Literature, Internal Data Analysis, *Note: Developers indicated N/A, but they conducted internal analyses and referenced publish literature</t>
  </si>
  <si>
    <t>The measure is stratified by age only - no risk adjustment model</t>
  </si>
  <si>
    <t>3457</t>
  </si>
  <si>
    <t>Minimizing Institutional Length of Stay</t>
  </si>
  <si>
    <t>Post-Acute Care, Home Care, Nursing Home/Skilled Nursing Facility, ICF/IID, Community Settings</t>
  </si>
  <si>
    <t>Published Literature, Internal Data Analysis, *Developers indicated "published literature" and "other" but also conducted internal analyses</t>
  </si>
  <si>
    <t xml:space="preserve">From the developer: 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accounting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</si>
  <si>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Duals status</t>
  </si>
  <si>
    <t>Developer does not consider "dual eligibility" a social risk factor.</t>
  </si>
  <si>
    <t>3458</t>
  </si>
  <si>
    <t>Successful Transition after Long-Term Institutional Stay</t>
  </si>
  <si>
    <t xml:space="preserve">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</si>
  <si>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Did not pass Methods Panel review and was withdrawn from the Fall 2018 cycle. Developer does not consider "dual eligibility" a social risk factor.</t>
  </si>
  <si>
    <t>3470</t>
  </si>
  <si>
    <t>Hospital Visits after Orthopedic Ambulatory Surgical Center Procedures</t>
  </si>
  <si>
    <t>Medicaid dual-eligibility status, African-American race, AHRQ-validated SES Index score</t>
  </si>
  <si>
    <t xml:space="preserve">In summary, we conclude that dual-eligible status had a statistically significant association with the risk of a hospital visit, and a small shift in the RSHVR distribution (0.1%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</si>
  <si>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Behavioral Health and Substance Use</t>
  </si>
  <si>
    <t>0004</t>
  </si>
  <si>
    <t>Initiation and Engagement of Alcohol and Other Drug Abuse or Dependence Treatment</t>
  </si>
  <si>
    <t>National Committee for Quality Assurance</t>
  </si>
  <si>
    <t>Maintenance</t>
  </si>
  <si>
    <t>Process</t>
  </si>
  <si>
    <t>Inpatient/Hospital, Outpatient Services, Emergency Department and Services</t>
  </si>
  <si>
    <t>Claims, Electronic Health Records</t>
  </si>
  <si>
    <t>0105</t>
  </si>
  <si>
    <t>Antidepressant Medication Management (AMM)</t>
  </si>
  <si>
    <t>0560</t>
  </si>
  <si>
    <t>HBIPS-5 Patients discharged on multiple antipsychotic medications with appropriate justification</t>
  </si>
  <si>
    <t>The Joint Commission</t>
  </si>
  <si>
    <t>Electronic Health Records, Paper Medical Records</t>
  </si>
  <si>
    <t>0640</t>
  </si>
  <si>
    <t xml:space="preserve">HBIPS-2 Hours of physical restraint use </t>
  </si>
  <si>
    <t>0641</t>
  </si>
  <si>
    <t>HBIPS-3 Hours of seclusion use</t>
  </si>
  <si>
    <t>1879</t>
  </si>
  <si>
    <t>Adherence to Antipsychotic Medications for Individuals with Schizophrenia</t>
  </si>
  <si>
    <t>Centers for Medicare &amp; Medicaid Services/National Committee for Quality Assurance</t>
  </si>
  <si>
    <t>1880</t>
  </si>
  <si>
    <t>Adherence to Mood Stabilizers for Individuals with Bipolar I Disorder</t>
  </si>
  <si>
    <t>1922</t>
  </si>
  <si>
    <t xml:space="preserve">HBIPS-1 Admission Screening for Violence Risk, Substance Use, Psychological Trauma History and Patient Strengths completed </t>
  </si>
  <si>
    <t>1932</t>
  </si>
  <si>
    <t>Diabetes Screening for People With Schizophrenia or Bipolar Disorder Who Are Using Antipsychotic Medications (SSD)</t>
  </si>
  <si>
    <t>1933</t>
  </si>
  <si>
    <t>Cardiovascular Monitoring for People With Cardiovascular Disease and Schizophrenia (SMC)</t>
  </si>
  <si>
    <t>1934</t>
  </si>
  <si>
    <t>Diabetes Monitoring for People With Diabetes and Schizophrenia (SMD)</t>
  </si>
  <si>
    <t>2152</t>
  </si>
  <si>
    <t>Preventive Care and Screening: Unhealthy Alcohol Use: Screening &amp; Brief Counseling</t>
  </si>
  <si>
    <t>Physician Consortium for Performance Improvement</t>
  </si>
  <si>
    <t>Metabolic Monitoring for Children and Adolescents on Antipsychotics</t>
  </si>
  <si>
    <t>Outpatient Services, Home Care, Occupational therapy evaluation, speech and hearing evaluation, ophthalmological services visit</t>
  </si>
  <si>
    <t>Use of First-Line Psychosocial Care for Children and Adolescents on Antipsychotics</t>
  </si>
  <si>
    <t>NCQA</t>
  </si>
  <si>
    <t>Continuity of Pharmacotherapy for Opioid Use Disorder</t>
  </si>
  <si>
    <t>University of Southern California</t>
  </si>
  <si>
    <t>3312</t>
  </si>
  <si>
    <t>Continuity of Care for Medicaid Beneficiaries after Detoxification (Detox) From Alcohol and/or Drugs</t>
  </si>
  <si>
    <t>Mathematica Policy Research/CMS</t>
  </si>
  <si>
    <t>3313</t>
  </si>
  <si>
    <t>Follow-Up Care for Adult Medicaid Beneficiaries Who are Newly Prescribed an Antipsychotic Medication</t>
  </si>
  <si>
    <t>Mathematica Policy Research/Center for Medicare and Medicaid Services</t>
  </si>
  <si>
    <t>3317</t>
  </si>
  <si>
    <t>Medication Reconciliation on Admission</t>
  </si>
  <si>
    <t>3332</t>
  </si>
  <si>
    <t>Psychosocial Screening Using the Pediatric Symptom Checklist-Tool (PSC-Tool)</t>
  </si>
  <si>
    <t>Massachusetts General Hospital</t>
  </si>
  <si>
    <t>Claims, Electronic Health Records, Paper Medical Records</t>
  </si>
  <si>
    <t>3389</t>
  </si>
  <si>
    <t>Concurrent Use of Opioids and Benzodiazepines (COB)</t>
  </si>
  <si>
    <t>Pharmacy Quality Alliance</t>
  </si>
  <si>
    <t>Prescription drug health plan (contains claims data from multiple care settings)</t>
  </si>
  <si>
    <t>3400</t>
  </si>
  <si>
    <t>Use of pharmacotherapy for opioid use disorder (OUD)</t>
  </si>
  <si>
    <t>3451</t>
  </si>
  <si>
    <t>Non-Acute Mental Health Services Utilization for Dual Eligible Beneficiaries</t>
  </si>
  <si>
    <t xml:space="preserve">Commonwealth of Mass - Division of Health Care Finance and Policy </t>
  </si>
  <si>
    <t>Internal Data Analysis</t>
  </si>
  <si>
    <t xml:space="preserve">The developer stratified by age. The developer includes the following statement "Age is a commonly used risk-stratification factor in quality measurement as it is frequently a risk factor for patient outcomes that providers are unable to affect. Stratification by age will allow for more appropriate comparison of MMP performance to account for differences in the population eligible to enroll in MMPs by state" </t>
  </si>
  <si>
    <t>No social risk factors were evaluated</t>
  </si>
  <si>
    <t xml:space="preserve">The developer provides three reasons why social risk factors were not evaluated: 1) The focus of this measure is a population with increased social risk (e.g., dual eligible adults) who are primarily low income. By defining a measure and risk-adjustment approach specific to this population, the measure is acknowledging the unique risk that this population faces and putting forward a measure that is specific to this population.  2)        Guidance from “Blueprint for the CMS Measures Management System,” outlines that the inclusion of race in risk-adjustment or risk-stratification can potentially mask important disparities across racial or ethnic groups (Centers for Medicare &amp; Medicaid Services, 2017). We did find significant disparities in performance by race and ethnicity which are highlighted in the measure submission form section on disparities in care. The measurement team recommends that racial and ethnic disparities be explored in performance but should not be explicitly listed as risk-stratification variables necessary for interpreting results. 3) Our assessment was limited to risk factors that can be constructed by using claims and encounter files or easily accessible, publicly available data sets (e.g., the Area Resource File). Analysis of results by area-level SES-indicators (i.e., zip code) was not feasible during testing of this measure but could be the focus of future testing. We note findings from a recent two-year National Quality Forum (NQF) effort indicated that the inclusion of area-level SES indicators did not improve the predictive capacity of risk-adjustment algorithms of hospital-based care measures developed for Medicare beneficiaries (NQF, 2017). Future measure testing may wish to examine further whether area-level SES-indicators have an impact on performance in the dual eligible population specifically.
</t>
  </si>
  <si>
    <t>3453</t>
  </si>
  <si>
    <t>Continuity of care after inpatient or residential treatment for substance use disorder (SUD)</t>
  </si>
  <si>
    <t>Inpatient/Hospital, Outpatient Services, Emergency Department and Services, Home Care</t>
  </si>
  <si>
    <t>3485</t>
  </si>
  <si>
    <t>Tobacco Use Treatment Provided or Offered (TOB-2)/Tobacco Use Treatment (TOB-2a)</t>
  </si>
  <si>
    <t xml:space="preserve">Mathematica Policy Research </t>
  </si>
  <si>
    <t>3488</t>
  </si>
  <si>
    <t>Follow-Up After Emergency Department Visit for Alcohol and Other Drug Abuse or Dependence (FUA)</t>
  </si>
  <si>
    <t>3489</t>
  </si>
  <si>
    <t>Follow-Up After Emergency Department Visit for Mental Illness (FUM)</t>
  </si>
  <si>
    <t>3491</t>
  </si>
  <si>
    <t>Annual Monitoring for Individuals on Chronic Opioid Therapy</t>
  </si>
  <si>
    <t>Health Service Advisory Group</t>
  </si>
  <si>
    <t>Acute Care Use Due to Opioid Overdose</t>
  </si>
  <si>
    <t>Center for Medicare and Medicaid Services/Yale CORE</t>
  </si>
  <si>
    <t xml:space="preserve">This outcome measure is not risk adjusted for clinical or social factors. First, although the risk of opioid overdose varies according to patient demographic characteristics, this variation reflects social rather than biological differences. Thus, risk adjusting may obscure important health disparities. Second, because differences in opioid overdose rates are due to social rather than biological differences, risk adjusting would tacitly allow for higher rates in some populations and would perpetuate inequities in the health of communities. </t>
  </si>
  <si>
    <t>All-Cause Emergency Department Utilization Rate for Medicaid Beneficiaries Who May Benefit from Integrated Physical and Behavioral Health Care</t>
  </si>
  <si>
    <t>Center for Medicare and Medicaid Services/The Lewin Group</t>
  </si>
  <si>
    <t>Considered: disability status, race/ethnicity, income, education, zip code</t>
  </si>
  <si>
    <t>Disability status</t>
  </si>
  <si>
    <t>Annual monitoring for persons on long-term opioid therapy</t>
  </si>
  <si>
    <t>0104e</t>
  </si>
  <si>
    <t>Adult Major Depressive Disorder (MDD): Suicide Risk Assessment</t>
  </si>
  <si>
    <t>Outpatient Services, Emergency Department and Services, Behavioral Health Day Treatment</t>
  </si>
  <si>
    <t>3315e</t>
  </si>
  <si>
    <t>Use of Antipsychotics in Older Adults in the Inpatient Hospital Setting</t>
  </si>
  <si>
    <t>Did not meet Importance criteria.</t>
  </si>
  <si>
    <t>3539e</t>
  </si>
  <si>
    <t>Center for Medicare and Medicaid Services/Mathematica</t>
  </si>
  <si>
    <t>Cancer</t>
  </si>
  <si>
    <t>0219</t>
  </si>
  <si>
    <t>Radiation therapy is administered within 1 year (365 days) of diagnosis for women under age 70 receiving breast conserving surgery for breast cancer</t>
  </si>
  <si>
    <t>American College of Surgeons</t>
  </si>
  <si>
    <t>0220</t>
  </si>
  <si>
    <t>Adjuvant hormonal therapy is recommended or administered within 1 year (365) days of diagnosis for women with AJCC T1cN0M0 or Stage IB - Stage III hormone receptor positive breast cancer</t>
  </si>
  <si>
    <t>0223</t>
  </si>
  <si>
    <t>Adjuvant chemotherapy is recommended, or administered within 4 months (120 days) of diagnosis for patients under the age of 80 with AJCC Stage III (lymph node positive) colon cancer</t>
  </si>
  <si>
    <t>Commission on Cancer, American College of Surgeons</t>
  </si>
  <si>
    <t>0383</t>
  </si>
  <si>
    <t>Oncology: Medical and Radiation - Plan of Care for Pain</t>
  </si>
  <si>
    <t>ASCO</t>
  </si>
  <si>
    <t>Paper Medical Records, Registry Data</t>
  </si>
  <si>
    <t>0384</t>
  </si>
  <si>
    <t>Oncology: Medical and Radiation - Pain Intensity Quantified</t>
  </si>
  <si>
    <t>PCPI</t>
  </si>
  <si>
    <t>Outpatient Services, oncology/outpatient clinic, radiation oncology dept/clinic</t>
  </si>
  <si>
    <t>0386</t>
  </si>
  <si>
    <t>Oncology: Cancer Stage Documented</t>
  </si>
  <si>
    <t>American Society of Clinical Oncologists</t>
  </si>
  <si>
    <t xml:space="preserve">This measures was deferred from the spring 2018 cycle. It will be resubmitted in a future cycle for maintenance review. </t>
  </si>
  <si>
    <t>Trastuzumab administered to patients with AJCC stage I (T1c) – III human epidermal growth factor receptor 2 (HER2) positive breast cancer who receive adjuvant chemotherapy</t>
  </si>
  <si>
    <t>American Society of Clinical Oncology</t>
  </si>
  <si>
    <t>RAS gene mutation testing performed for patients with metastatic colorectal cancer who receive anti-epidermal growth factor receptor monoclonal antibody therapy</t>
  </si>
  <si>
    <t>Patients with metastatic colorectal cancer and RAS gene mutation spared treatment with anti-epidermal growth factor receptor monoclonal antibodies</t>
  </si>
  <si>
    <t>3362</t>
  </si>
  <si>
    <t>Use of Active Surveillance for Very Low and Low Risk Prostate Cancer</t>
  </si>
  <si>
    <t>Oregon Urology Institute</t>
  </si>
  <si>
    <t>Claims, Electronic Health Data, Electronic Health Records, Assessment Data</t>
  </si>
  <si>
    <t xml:space="preserve">The measure was withdrawn prior to Committee review. </t>
  </si>
  <si>
    <t>3384</t>
  </si>
  <si>
    <t>Melanoma Reporting</t>
  </si>
  <si>
    <t>College of American Pathologists</t>
  </si>
  <si>
    <t>laboratory</t>
  </si>
  <si>
    <t>Withdrawn before Committee evaluation.</t>
  </si>
  <si>
    <t>3385</t>
  </si>
  <si>
    <t>Lung Cancer Reporting (Biopsy/Cytology Specimens)</t>
  </si>
  <si>
    <t>Laboratory</t>
  </si>
  <si>
    <t>3386</t>
  </si>
  <si>
    <t>Lung Cancer Reporting (Resection Specimens)</t>
  </si>
  <si>
    <t>3478</t>
  </si>
  <si>
    <t>Surgical Treatment Complications for Localized Prostate Cancer</t>
  </si>
  <si>
    <t>None available</t>
  </si>
  <si>
    <t>annual Income, education, urban/rural status, race, and ethnicity</t>
  </si>
  <si>
    <t>The developer examined several possible adjustment variables and concluded based on empirical analysis that they did not make a significant difference in this particular outcome</t>
  </si>
  <si>
    <t>Admission and Emergency Department (ED) Visits for Patients Receiving Outpatient Chemotherapy</t>
  </si>
  <si>
    <t>Race (black, other), Medicaid dual eligible status, and neighborhood SES factors composited into the AHRQ SES Composite Index</t>
  </si>
  <si>
    <t>All three social risk variables exhibit statistically significant association with the outcome, and their directions make sense in explaining their associations with the outcome. Models exhibit similar performance with and without including social risk variables in the risk adjustment. At the hospital level, including the variables in the model did not change hospital-level measure scores. Given these findings, the measure developer concluded that SDS factors should not be included in the risk-adjustment models for this measure.</t>
  </si>
  <si>
    <t>0384e</t>
  </si>
  <si>
    <t>Outpatient Services, Oncology/Outpatient Clinic; Radiation Oncology Dept/Clinic</t>
  </si>
  <si>
    <t>Cardiovascular</t>
  </si>
  <si>
    <t>3309</t>
  </si>
  <si>
    <t>Risk-Standardized Survival Rate (RSSR) for In-Hospital Cardiac Arrest</t>
  </si>
  <si>
    <t>American Heart Association</t>
  </si>
  <si>
    <t>Inpatient/Hospital, Emergency Department and Services</t>
  </si>
  <si>
    <t>Proportion of black patients with in-hospital cardiac arrest at each hospital</t>
  </si>
  <si>
    <t>The model for our risk-standardized survival rate measure does not adjust for race, in order to not make acceptable existing disparities in in-hospital cardiac arrest survival by race.  The risk-standardized survival rates, however, can be aggregated based on the proportion of patients with IHCA at a given hospital that are of black race, to examine whether racial disparities in survival for IHCA do exist.</t>
  </si>
  <si>
    <t>2459</t>
  </si>
  <si>
    <t xml:space="preserve">In-hospital Risk Adjusted Rate of Bleeding Events for patients undergoing PCI </t>
  </si>
  <si>
    <t>American College of Cardiology</t>
  </si>
  <si>
    <t>Based on availability of rich clinical risk data versus lack of detailed socioeconomic data</t>
  </si>
  <si>
    <t>First, as a clinical registry used for quality assessment and improvement, detailed socioeconomic variables are not available. Second, while proxy variables could be considered, these were not felt to be relevant to an inpatient bleeding model, in contrast to a longer-term outcome model where difficulties with access to care, affording medications or cardiac rehabilitation would be more important. Moreover, while it may be true that worse social risk factors might be associated with more severe illness at the time of presentation, we had direct access to detailed clinical variables describing the severity of illness and feel that incorporating such factors (e.g. clinical indication for PCI, Hb, etc.) is a much more accurate means of stratifying risk</t>
  </si>
  <si>
    <t>0964</t>
  </si>
  <si>
    <t xml:space="preserve">Therapy with aspirin, P2Y12 inhibitor, and statin at discharge following PCI in eligible patients </t>
  </si>
  <si>
    <t>Registry Data, National Cardiovascular Data Registry (NCDR®) CathPCI Registry®</t>
  </si>
  <si>
    <t>2377</t>
  </si>
  <si>
    <t>Defect Free Care for AMI</t>
  </si>
  <si>
    <t>Registry Data, The data source is the Chest Pain- MI Registry, formerly known as the ACTION Registry, of the National Cardiovascular Data Registry of the American College of Cardiology.</t>
  </si>
  <si>
    <t>0133</t>
  </si>
  <si>
    <t>In-Hospital Risk Adjusted Rate of Mortality for Patients Undergoing PCI</t>
  </si>
  <si>
    <t>lack of data</t>
  </si>
  <si>
    <t xml:space="preserve">The developer noted that given the clinical data available, social risk factors (which are not readily available) would not likely contribute much improvement to this particular risk model. </t>
  </si>
  <si>
    <t>0535</t>
  </si>
  <si>
    <t>30-day all-cause risk-standardized mortality rate following percutaneous coronary intervention (PCI) for patients without ST segment elevation myocardial infarction (STEMI) and without cardiogenic shock</t>
  </si>
  <si>
    <t>Claims, Registry Data, National Death Index, Death Masterfile, Medicare enrollment database, or equivalent</t>
  </si>
  <si>
    <t>lack of data and stratification results</t>
  </si>
  <si>
    <t>Hospital proportion of non-White patients, hospital safety net status</t>
  </si>
  <si>
    <t xml:space="preserve">Results of disparities analysis do not suggest the need to adjust or stratify by SDS. Additional reasons include: inability to obtain patient-reported data and that the effect of social risk factors may be at either the patient- or the hospital-level. The developer states that there was direct access to detailed clinical variables describing the severity of illness and feels that incorporating such factors is a much more accurate means of stratifying risk. Social risk factors, which are not readily available, would not likely contribute much improvement to this particular risk model.  </t>
  </si>
  <si>
    <t>0536</t>
  </si>
  <si>
    <t>30-day all-cause risk-standardized mortality rate following Percutaneous Coronary Intervention (PCI) for patients with ST segment elevation myocardial infarction (STEMI) or cardiogenic shock</t>
  </si>
  <si>
    <t>Lack of data, effect of social risk factors could be at the patient- or hospital-level (the increased risk could be partly or entirely due to the quality of care patients receive in the hospital), and using detailed clinical variables is a more accurate means of stratifying risk.</t>
  </si>
  <si>
    <t>2473e</t>
  </si>
  <si>
    <t>Hybrid hospital 30-day, all-cause, risk-standardized mortality rate (RSMR) following acute myocardial infarction (AMI)</t>
  </si>
  <si>
    <t>Centers for Medicare &amp; Medicaid Services (CMS)/YNHHSC/CORE</t>
  </si>
  <si>
    <t>Claims, Electronic Health Data, Electronic Health Records, Registry Data</t>
  </si>
  <si>
    <t>Published Literature, Analysis done using data from measure #0230</t>
  </si>
  <si>
    <t xml:space="preserve">Overall, we found that among the SDS variables that could be feasibly incorporated into this model, 1) the relationship with mortality is small. We also found that the impact of adding any of these indicators is very small to negligible on model performance and hospital profiling. 
Given these findings in the AMI Mortality claims-based measure and complex pathways that could explain any relationship between SDS and mortality, which do not all support risk-adjustment, we did not incorporate SDS variables into the measure. </t>
  </si>
  <si>
    <t>0642</t>
  </si>
  <si>
    <t>Cardiac Rehabilitation Patient Referral From an Inpatient Setting</t>
  </si>
  <si>
    <t>Electronic Health Records, Paper Medical Records, Registry Data</t>
  </si>
  <si>
    <t>0643</t>
  </si>
  <si>
    <t>0070e</t>
  </si>
  <si>
    <t xml:space="preserve">Coronary Artery Disease (CAD): Beta-Blocker Therapy-Prior Myocardial Infarction (MI) or Left Ventricular Systolic Dysfunction (LVEF &lt;40%) </t>
  </si>
  <si>
    <t>Outpatient Services, Post-Acute Care, Home Care, Nursing Facility Visit, Care Services in Long-Term Residential Facility</t>
  </si>
  <si>
    <t>0070</t>
  </si>
  <si>
    <t>0081e</t>
  </si>
  <si>
    <t xml:space="preserve">Heart Failure (HF): Angiotensin-Converting Enzyme (ACE) Inhibitor or Angiotensin Receptor Blocker (ARB) Therapy for Left Ventricular Systolic Dysfunction (LVSD) </t>
  </si>
  <si>
    <t>Inpatient/Hospital, Outpatient Services, Home Care, Domiciliary, Nursing Facility</t>
  </si>
  <si>
    <t>0081</t>
  </si>
  <si>
    <t>0083e</t>
  </si>
  <si>
    <t xml:space="preserve">Heart Failure (HF): Beta-Blocker Therapy for Left Ventricular Systolic Dysfunction (LVSD) </t>
  </si>
  <si>
    <t>0083</t>
  </si>
  <si>
    <t>0715</t>
  </si>
  <si>
    <t>Deferred</t>
  </si>
  <si>
    <t xml:space="preserve">Standardized adverse event ratio for children = 18 years of age undergoing cardiac catheterization </t>
  </si>
  <si>
    <t xml:space="preserve">Boston Children´s Hospital/Boston Children´s Hospital </t>
  </si>
  <si>
    <t>Developer did not provide information/rationale for why social risk factors were not included.</t>
  </si>
  <si>
    <t>0018</t>
  </si>
  <si>
    <t>Controlling High Blood Pressure</t>
  </si>
  <si>
    <t>0071</t>
  </si>
  <si>
    <t>Persistence of Beta-Blocker Treatment After a Heart Attack</t>
  </si>
  <si>
    <t>Intermediate Outcome</t>
  </si>
  <si>
    <t>0670</t>
  </si>
  <si>
    <t>Cardiac stress imaging not meeting appropriate use criteria: Preoperative evaluation in low risk surgery patients</t>
  </si>
  <si>
    <t>Efficiency</t>
  </si>
  <si>
    <t>Registry Data, Optimization of Patient Selection for Cardiac Imaging</t>
  </si>
  <si>
    <t>0671</t>
  </si>
  <si>
    <t>Cardiac stress imaging not meeting appropriate use criteria: Routine testing after percutaneous coronary intervention (PCI)</t>
  </si>
  <si>
    <t>0672</t>
  </si>
  <si>
    <t>Cardiac stress imaging not meeting appropriate use criteria: Testing in asymptomatic, low risk patients</t>
  </si>
  <si>
    <t>0965</t>
  </si>
  <si>
    <t>Discharge Medications (ACE/ARB and beta blockers) in Eligible ICD/CRT-D Implant Patients</t>
  </si>
  <si>
    <t>3534</t>
  </si>
  <si>
    <t>30 Day All-cause Risk Standardized Mortality Odds Ratio following Transcatheter Aortic Valve Replacement (TAVR).</t>
  </si>
  <si>
    <t>Race/ethnicity, Medicaid status</t>
  </si>
  <si>
    <t>Race/ethnicity</t>
  </si>
  <si>
    <t>developers do not consider race a social risk factor</t>
  </si>
  <si>
    <t>Cost and Efficiency</t>
  </si>
  <si>
    <t>3474</t>
  </si>
  <si>
    <t>HOSPITAL-LEVEL, RISK-STANDARDIZED PAYMENT ASSOCIATED WITH A 90-DAY EPISODE OF CARE FOR ELECTIVE PRIMARY TOTAL HIP AND/OR TOTAL KNEE ARTHROPLASTY (THA/TKA)</t>
  </si>
  <si>
    <t>Resource Use</t>
  </si>
  <si>
    <t>Facility</t>
  </si>
  <si>
    <t xml:space="preserve">Income, socioeconomic and racial differences in access to care, insurance status, Dual eligible status, AHRQ-validated SES index score </t>
  </si>
  <si>
    <t>dual eligibility</t>
  </si>
  <si>
    <t>0496</t>
  </si>
  <si>
    <t>Median Time from ED Arrival to ED Departure for Discharged ED Patients</t>
  </si>
  <si>
    <t>Claims, Electronic Health Data, Electronic Health Records, Paper Medical Records</t>
  </si>
  <si>
    <t>3508</t>
  </si>
  <si>
    <t>Elective Outpatient Percutaneous Coronary Intervention (PCI)</t>
  </si>
  <si>
    <t>Centers for Medicare &amp; Medicaid Services/Acumen</t>
  </si>
  <si>
    <t>information not provided yet</t>
  </si>
  <si>
    <t>dual status, income, education, and unemployment</t>
  </si>
  <si>
    <t>Due to the inconsistent direction and limited impact of social risk factor effects under the current risk adjustment model, the developer believes the Elective Outpatient PCI measure risk adjustment model sufficiently accounts for the effects of social risk factor on clinician measure scores.</t>
  </si>
  <si>
    <t xml:space="preserve">Did not pass Methods Panel review </t>
  </si>
  <si>
    <t>3509</t>
  </si>
  <si>
    <t>Routine Cataract Removal with Intraocular Lens (IOL) Implantation</t>
  </si>
  <si>
    <t>Not provided in submission form</t>
  </si>
  <si>
    <t>Claims, Enrollment Data, Not specified in submission form</t>
  </si>
  <si>
    <t xml:space="preserve">dual status, income, education, and unemployment </t>
  </si>
  <si>
    <t>Due to the inconsistent direction and limited impact of social risk factor effects under the current risk adjustment model, the developer believes the Cataract measure risk adjustment model sufficiently accounts for the effects of social risk factor on clinician measure scores.</t>
  </si>
  <si>
    <t>Screening/Surveillance Colonoscopy</t>
  </si>
  <si>
    <t>Claims, Enrollment Data, not specified in submission form</t>
  </si>
  <si>
    <t>Due to the inconsistent direction and limited impact of social risk factor effects under the current risk adjustment model, the developer believes the Screening/Surveillance Colonoscopy measure risk adjustment model sufficiently accounts for the effects of social risk factor on clinician measure scores.</t>
  </si>
  <si>
    <t>3511</t>
  </si>
  <si>
    <t>Revascularization for Lower Extremity Chronic Critical Limb Ischemia</t>
  </si>
  <si>
    <t>Other: Home-based primary care and home-based palliative care); Settings include: Home Boarding home Domiciliary Assisted Living Facilities Rest Home or Custodial Care Services</t>
  </si>
  <si>
    <t>Claims, Enrollment Data,   Long-term Minimum Data Set, Enrollment Database, and Common Medicare Environment</t>
  </si>
  <si>
    <t>Due to the inconsistent direction and limited impact of social risk factor effects under the current risk adjustment model, the developer believes the Revascularization measure risk adjustment model sufficiently accounts for the effects of social risk factor on clinician measure scores.</t>
  </si>
  <si>
    <t>3512</t>
  </si>
  <si>
    <t>Knee Arthroplasty</t>
  </si>
  <si>
    <t>Home-based primary care and home-based palliative care); Settings include: Home Boarding home Domiciliary Assisted Living Facilities Rest Home or Custodial Care Services</t>
  </si>
  <si>
    <t>Claims, Enrollment Data, Long-term Minimum Data Set, Enrollment Database, and Common Medicare Environment</t>
  </si>
  <si>
    <t xml:space="preserve">no conceptual analysis but gave empirical analysis on why social factors were not included </t>
  </si>
  <si>
    <t>income, education, employment, race, dual status</t>
  </si>
  <si>
    <t>no statistically significant, limited impact, inconsistent direction, clinical factors provide sufficient adjustment</t>
  </si>
  <si>
    <t>3513</t>
  </si>
  <si>
    <t>Simple Pneumonia with Hospitalization</t>
  </si>
  <si>
    <t>Claims, Enrollment Data,  Long-term Minimum Data Set, Enrollment Database, and Common Medicare Environment</t>
  </si>
  <si>
    <t>no conceptual analysis, only empirical</t>
  </si>
  <si>
    <t>limited impact</t>
  </si>
  <si>
    <t>Intracranial Hemorrhage or Cerebral Infarction</t>
  </si>
  <si>
    <t>Dual eligibility and low-SES</t>
  </si>
  <si>
    <t>dual-eligibility</t>
  </si>
  <si>
    <t>3515</t>
  </si>
  <si>
    <t>ST-Elevation Myocardial Infarction (STEMI) with Percutaneous Coronary Intervention (PCI)</t>
  </si>
  <si>
    <t>no impact on risk model performance, developer stated that they believe the clinical factors account for the effects of social risk</t>
  </si>
  <si>
    <t>Geriatrics and Palliative Care</t>
  </si>
  <si>
    <t>0167</t>
  </si>
  <si>
    <t>Improvement in Ambulation/locomotion</t>
  </si>
  <si>
    <t>Payment source (They considered rurality via a post-hoc analysis where they stratified by rural/urban.  They also had race/ethnicity data available, but seemingly did not analyze it because they said the ASPE did not recommend it as “a proxy for social risk”)</t>
  </si>
  <si>
    <t>Payment source</t>
  </si>
  <si>
    <t>0174</t>
  </si>
  <si>
    <t>Improvement in bathing</t>
  </si>
  <si>
    <t xml:space="preserve">Payment source ( They considered rurality via a post-hoc analysis where they stratified by rural/urban.  They also had race/ethnicity data available, but seemingly did not analyze it because they said the ASPE did not recommend it as “a proxy for social risk”.) </t>
  </si>
  <si>
    <t>0175</t>
  </si>
  <si>
    <t>Improvement in bed transferring</t>
  </si>
  <si>
    <t>Payment source (They considered rurality via a post-hoc analysis where they stratified by rural/urban.  They also had race/ethnicity data available, but seemingly did not analyze it because they said the ASPE did not recommend it as “a proxy for social risk”.)</t>
  </si>
  <si>
    <t>0176</t>
  </si>
  <si>
    <t>Improvement in management of oral medications</t>
  </si>
  <si>
    <t xml:space="preserve">Payment source (They considered rurality via a post-hoc analysis where they stratified by rural/urban.  They also had race/ethnicity data available, but seemingly did not analyze it because they said the ASPE did not recommend it as “a proxy for social risk”.) </t>
  </si>
  <si>
    <t>0177</t>
  </si>
  <si>
    <t>Improvement in pain interfering with activity</t>
  </si>
  <si>
    <t>Payment Source, race/ethnicity (race/ethnicity not included in analysis since it is not recommended as a proxy for social risk in the literature); Others considered include rurality and disability</t>
  </si>
  <si>
    <t>Payment Source</t>
  </si>
  <si>
    <t xml:space="preserve">Evaluation of Functional Status (Basic and Instrumental Activities of Daily Living [ADL]) for Home-Based Primary Care and Palliative Care Patients </t>
  </si>
  <si>
    <t>PCPI/American Academy of Home Care Medicine/Johns Hopkins University School of Medicine</t>
  </si>
  <si>
    <t xml:space="preserve">Evaluation of Cognitive Function for Home-Based Primary Care and Palliative Care Patients </t>
  </si>
  <si>
    <t>0676</t>
  </si>
  <si>
    <t xml:space="preserve">Percent of Residents Who Self-Report Moderate to Severe Pain (Short Stay) </t>
  </si>
  <si>
    <t>Centers for Medicare &amp; Medicaid Services/RTI International</t>
  </si>
  <si>
    <t>PRO-PM</t>
  </si>
  <si>
    <t>0677</t>
  </si>
  <si>
    <t xml:space="preserve">Percent of Residents Who Self-Report Moderate to Severe Pain (Long Stay) </t>
  </si>
  <si>
    <t>nursing home</t>
  </si>
  <si>
    <t>Medicaid eligibility, oldest age, not married</t>
  </si>
  <si>
    <t xml:space="preserve">Based on a review of the current literature, the developer identified several social risk factors that may be related to self-reported pain and could be measured by items available in the MDS 3.0.  Improvements to model fit and calibration by including additional social risk factors are very slight, and there is almost no practical improvement in adding these risk adjustors to the risk adjustment model. The high degree of correlation between the risk-adjusted QM scores suggests that, for most nursing facilities, the current risk adjustment model and alternate model specifications are not significantly different.    </t>
  </si>
  <si>
    <t>Neurology</t>
  </si>
  <si>
    <t>2872e</t>
  </si>
  <si>
    <t>Dementia Cognitive Assessment</t>
  </si>
  <si>
    <t>Inpatient/Hospital, Outpatient Services, Occupational Therapy, Domiciliary, Rest Home or Custodial Care Services</t>
  </si>
  <si>
    <t>3506</t>
  </si>
  <si>
    <t xml:space="preserve">Hospitalization After Release with Missed ED Dizzy Stroke </t>
  </si>
  <si>
    <t>Armstrong Institute for Patient Safety</t>
  </si>
  <si>
    <t>Emergency Department and Services, Home-based primary care and home-based palliative care; settings include home, boarding home, domiciliary, assisted living facilities, rest home or custodial care services</t>
  </si>
  <si>
    <t xml:space="preserve">The measure uses a statistical risk difference approach (observed [short-term stroke risk] minus expected [long-term/baseline stroke risk]). As a result, controlling for differences in patients characteristics (case mix) is not needed to achieve fair comparisons across entities. </t>
  </si>
  <si>
    <t>Patient Experience and Function</t>
  </si>
  <si>
    <t>3477</t>
  </si>
  <si>
    <t>Discharge to Community-Post Acute Care Measure for Home Health Agencies</t>
  </si>
  <si>
    <t>Abt Associates</t>
  </si>
  <si>
    <t>Claims, Enrollment Data, Medicare inpatient claims, enrollment database</t>
  </si>
  <si>
    <t>Rural location; Medicaid Dual-Eligible status</t>
  </si>
  <si>
    <t xml:space="preserve">The unadjusted discharge to community rates and unplanned admission rates for urban/rural status were similar. Although rates differed slightly for dual status, the overall impact was low. </t>
  </si>
  <si>
    <t>3479</t>
  </si>
  <si>
    <t>Discharge to Community-Post Acute Care Measure for Inpatient Rehabilitation Facilities (IRF)</t>
  </si>
  <si>
    <t>RTI International</t>
  </si>
  <si>
    <t>Claims, Management Data, Assessment Data</t>
  </si>
  <si>
    <t xml:space="preserve">patient-level dual eligibility status </t>
  </si>
  <si>
    <t xml:space="preserve">While dual eligibility had an impact on patient-level discharge to community outcomes, the impact of adjusting for dual eligibility on facility scores was small. </t>
  </si>
  <si>
    <t>3480</t>
  </si>
  <si>
    <t>Discharge to Community-Post Acute Care Measure for Long-Term Care Hospitals (LTCH)</t>
  </si>
  <si>
    <t xml:space="preserve">While dual eligibility had an impact on patient-level DTC outcomes, the impact of adjusting for dual eligibility on facility scores was small. </t>
  </si>
  <si>
    <t>3481</t>
  </si>
  <si>
    <t>Discharge to Community-Post Acute Care Measure for Skilled Nursing Facilities (SNF)</t>
  </si>
  <si>
    <t>Clinician Office/Clinic, Post-Acute Care</t>
  </si>
  <si>
    <t>resident-level dual eligibility status</t>
  </si>
  <si>
    <t>Despite this facility-level impact of dual adjustment, developers believe that adjusting for dual eligibility or other social risk factors for this measure may mask potential disparities in quality of care for dual eligible or other vulnerable resident groups for this measure.</t>
  </si>
  <si>
    <t xml:space="preserve">Spring </t>
  </si>
  <si>
    <t>3227</t>
  </si>
  <si>
    <t>CollaboRATE</t>
  </si>
  <si>
    <t>The Dartmouth Institute for Health Policy and Clinical Practice</t>
  </si>
  <si>
    <t>patient’s primary language, patient race, percent of residents below the federal poverty line in the patient’s home zip code</t>
  </si>
  <si>
    <t>The social risk factors selected were not associated with collaborate performance scores. Only patient age and survey administration mode had statistically significant associations with CollaboRATE score.</t>
  </si>
  <si>
    <t>3476</t>
  </si>
  <si>
    <t xml:space="preserve"> Withdrawn</t>
  </si>
  <si>
    <t>Communication Climate Assessment Toolkit</t>
  </si>
  <si>
    <t>Center for Bioethics and Humanities, University of Colorado</t>
  </si>
  <si>
    <t>Inpatient/Hospital, Outpatient Services, Post-Acute Care, Non-Clinical Sites (Such as community-based organizations, food banks, home health agencies and pharmacies</t>
  </si>
  <si>
    <t>patient race,  education, and language</t>
  </si>
  <si>
    <t xml:space="preserve">developer does not use risk adjustment for two reasons: First, because the domains have fairly consistent correlations with outcomes across demographic groups, risk adjustment isn’t necessary for interpretation of scores within an organization. Second, and more important, we do not adjust the domain scores for demographic factors when we provide results to sites using the C-CAT because if patients of certain racial, ethnic or language backgrounds are experiencing lower quality communication such adjustment might mask this finding, essentially setting a disparity in concrete by ‘normalizing’ it. At the same time, we encourage sites to examine results of C-CAT survey items stratified by race, ethnicity or other demographic factors, which can be helpful in developing targeted quality improvement strategies. </t>
  </si>
  <si>
    <t>Did not pass Methods Panel review and was withdrawn from the Fall 2018 cycle.</t>
  </si>
  <si>
    <t>3452</t>
  </si>
  <si>
    <t>Access to Independence Promoting Services for Dual Eligible Beneficiaries</t>
  </si>
  <si>
    <t>Health plans, specifically, Medicare-Medicaid Plans (MMPs)</t>
  </si>
  <si>
    <t>Claims, Instrument-Based Data</t>
  </si>
  <si>
    <t xml:space="preserve">The conceptual model of how social risk impacts the outcome was established based on existing technical specifications from CMS and the CAHPS analysis instructions </t>
  </si>
  <si>
    <t>Education/Beneficiary-reported level of education/ Dual eligibility, Low income subsidy, Chinese language survey completion</t>
  </si>
  <si>
    <t>3455</t>
  </si>
  <si>
    <t>Timely Follow-Up After Acute Exacerbations of Chronic Conditions</t>
  </si>
  <si>
    <t>IMPAQ International, LLC</t>
  </si>
  <si>
    <t>Emergency Department and Services, Inpatient/Hospital</t>
  </si>
  <si>
    <t>Administrative claims</t>
  </si>
  <si>
    <t>Medicare Advantage data - low income subsidy (LIS)</t>
  </si>
  <si>
    <t>The team found that there was no meaningful difference in measure scores in the LIS population vs. the non-LIS population.</t>
  </si>
  <si>
    <t>3461</t>
  </si>
  <si>
    <t>Functional Status Change for Patients with Neck Impairments</t>
  </si>
  <si>
    <t xml:space="preserve">Focus on Therapeutic Outcomes, Inc. </t>
  </si>
  <si>
    <t>Payer</t>
  </si>
  <si>
    <t>3319</t>
  </si>
  <si>
    <t>Long Term Services and Supports (LTSS) Comprehensive Assessment and Update</t>
  </si>
  <si>
    <t>Management Data, Paper Medical Records</t>
  </si>
  <si>
    <t>3324</t>
  </si>
  <si>
    <t>Long Term Services and Supports (LTSS) Comprehensive Care Plan and Update</t>
  </si>
  <si>
    <t>3325</t>
  </si>
  <si>
    <t>Long Term Services and Supports (LTSS) Shared Care Plan with Primary Care Practitioner</t>
  </si>
  <si>
    <t>3326</t>
  </si>
  <si>
    <t>Long Term Services and Supports (LTSS) Re-Assessment/Care Plan Update after Inpatient Discharge</t>
  </si>
  <si>
    <t>2548</t>
  </si>
  <si>
    <t>Child Hospital Consumer Assessment of Healthcare Providers and Systems (Child HCAHPS) Survey</t>
  </si>
  <si>
    <t>Agency for Healthcare Research and Quality/Center of Excellence for Pediatric Quality Measurement</t>
  </si>
  <si>
    <t>Parent education, language preference</t>
  </si>
  <si>
    <t xml:space="preserve">Parent education and language preference </t>
  </si>
  <si>
    <t>0726</t>
  </si>
  <si>
    <t>Patient Experience of Psychiatric Care as Measured by the Inpatient Consumer Survey (ICS)</t>
  </si>
  <si>
    <t>National Association of State Mental Health Program Directors Research Institute</t>
  </si>
  <si>
    <t>Inpatient/Hospital, Post-Acute Care</t>
  </si>
  <si>
    <t xml:space="preserve">Did not pass Methods Panel. Will be resubmitted in future cycle. </t>
  </si>
  <si>
    <t>0228</t>
  </si>
  <si>
    <t>3-Item Care Transition measure (CTM-3)</t>
  </si>
  <si>
    <t>University of Colorado Anschutz Medical Campus</t>
  </si>
  <si>
    <t>3420</t>
  </si>
  <si>
    <t>CoreQ: AL Resident Satisfaction Measure</t>
  </si>
  <si>
    <t>American Health Care Association/ National Center for Assisted Living</t>
  </si>
  <si>
    <t>Assisted living</t>
  </si>
  <si>
    <t>3422</t>
  </si>
  <si>
    <t>CoreQ: AL Family Satisfaction Measure</t>
  </si>
  <si>
    <t>0005</t>
  </si>
  <si>
    <t>CAHPS Clinician &amp; Group Surveys (CG-CAHPS)-Adult, Child</t>
  </si>
  <si>
    <t>Agency for Healthcare Research and Quality</t>
  </si>
  <si>
    <t>Education. Mean scores are risk-adjusted in CAHPS database and by users who choose to risk-adjust their results. Optional for users; top box scores presented in CAHPS public online reporting are not case-mix adjusted.</t>
  </si>
  <si>
    <t>0006</t>
  </si>
  <si>
    <t>Consumer Assessment of Healthcare Providers and Systems (CAHPS) Health Plan Survey, Version 5.0 (Medicaid and Commercial)</t>
  </si>
  <si>
    <t>general health status, mental health status, and education</t>
  </si>
  <si>
    <t>general health status, mental health status, age, and education</t>
  </si>
  <si>
    <t>0166</t>
  </si>
  <si>
    <t>HCAHPS (Hospital Consumer Assessment of Healthcare Providers and Systems) Survey</t>
  </si>
  <si>
    <t>patient’s self-reported education and primary language spoken at home</t>
  </si>
  <si>
    <t>0517</t>
  </si>
  <si>
    <t>CAHPS Home Health Care Survey</t>
  </si>
  <si>
    <t>Education, self-reported mental or emotional status, self-reported health status, the respondent lives alone, the respondent’s primary language spoken at home, and the respondent’s number of deficits in the activities of daily living</t>
  </si>
  <si>
    <t>self-reported education, language in which the survey was completed, whether the patient lives alone, and whether the survey was answered by a proxy</t>
  </si>
  <si>
    <t>0258</t>
  </si>
  <si>
    <t>Consumer Assessment of Healthcare Providers and Systems (CAHPS) In-Center Hemodialysis Survey (ICH CAHPS)</t>
  </si>
  <si>
    <t xml:space="preserve">self-reported education, if patient speaks a language other than English at home, and if someone helped the patient complete the survey.
</t>
  </si>
  <si>
    <t>self-reported education, if patient speaks a language other than English at home, and if someone helped the patient complete the survey</t>
  </si>
  <si>
    <t xml:space="preserve">Functional Change: Change in Self Care Score </t>
  </si>
  <si>
    <t>UDSMR</t>
  </si>
  <si>
    <t>Instrument-Based Data, FIM Tool</t>
  </si>
  <si>
    <t>race, marital status</t>
  </si>
  <si>
    <t>Not statistically significant</t>
  </si>
  <si>
    <t xml:space="preserve">Functional Change: Change in Mobility Score </t>
  </si>
  <si>
    <t>Instrument-Based Data, IRF PAI</t>
  </si>
  <si>
    <t>No statistical differences in mean measure score</t>
  </si>
  <si>
    <t xml:space="preserve">Percent of Long-Term Care Hospital (LTCH) Patients With an Admission and Discharge Functional Assessment and a Care Plan That Addresses Function </t>
  </si>
  <si>
    <t>The Long-Term Care Hospital Continuity Assessment Record and Evaluation Data Set Version</t>
  </si>
  <si>
    <t>Long-Term Care Hospital (LTCH) Functional Outcome Measure: Change in Mobility Among Patients Requiring Ventilator Support</t>
  </si>
  <si>
    <t>Payor source, marriage status, race, ethnicity</t>
  </si>
  <si>
    <t>The mean and median Change in Mobility Score with and without adjusting for the social risk factors are the same.</t>
  </si>
  <si>
    <t xml:space="preserve">Inpatient Rehabilitation Facility (IRF) Functional Outcome Measure: Change in Self-Care Score for Medical Rehabilitation Patients </t>
  </si>
  <si>
    <t>dual eligibility, race/ethnicity, living alone, urbanicity, socioeconomic status</t>
  </si>
  <si>
    <t>The mean and median Change in Self-Care Score with and without adjusting for the social risk factors are the same.</t>
  </si>
  <si>
    <t xml:space="preserve">Inpatient Rehabilitation Facility (IRF) Functional Outcome Measure: Change in Mobility Score for Medical Rehabilitation Patients </t>
  </si>
  <si>
    <t>dual eligibility, race/ethnicity, living alone, urbanicity, SES</t>
  </si>
  <si>
    <t>Change in Mobility Score with and without adjusting for the social risk factors are the same</t>
  </si>
  <si>
    <t xml:space="preserve">Inpatient Rehabilitation Facility (IRF) Functional Outcome Measure: Discharge Self-Care Score for Medical Rehabilitation Patients </t>
  </si>
  <si>
    <t>Risk adjustment model explained 50% of variance in discharge self-care, and the inclusion of these five social risk factors did not explain any additional variance (r-squared = 0.500). In addition, the mean and median Discharge Self-Care Score with and without adjusting for the social risk factors are the same</t>
  </si>
  <si>
    <t xml:space="preserve">Inpatient Rehabilitation Facility (IRF) Functional Outcome Measure: Discharge Mobility Score for Medical Rehabilitation Patients </t>
  </si>
  <si>
    <t>Dual eligibility, race/ethnicity, living alone, urbanicity, SES</t>
  </si>
  <si>
    <t>Our risk adjustment model explained 50% of variance in discharge mobility, and the inclusion of these five social risk factors did not explain any additional variance (r-squared = 0.498). In addition, the mean Discharge Mobility Score with and without adjusting for the social risk factors are the same, and the median Discharge Mobility Score with and without adjusting for the social risk factors was different by .2 mobility units.</t>
  </si>
  <si>
    <t>0291</t>
  </si>
  <si>
    <t>Emergency Transfer Communication Measure</t>
  </si>
  <si>
    <t>University of Minnesota Rural Health Research Center</t>
  </si>
  <si>
    <t>Claims, Electronic Health Data, Electronic Health Records, Management Data, Paper Medical Records</t>
  </si>
  <si>
    <t>No reason to suggest that a hospital discharge or transfer processes would be influenced by social factors of the individual patients.</t>
  </si>
  <si>
    <t>0425</t>
  </si>
  <si>
    <t>Functional Status Change for Patients with Low Back Impairments</t>
  </si>
  <si>
    <t>Focus on Therapeutic Outcomes, Inc</t>
  </si>
  <si>
    <t>Medicaid and Medicare before 65; educational attainment</t>
  </si>
  <si>
    <t>Payer type</t>
  </si>
  <si>
    <t>Patient Safety</t>
  </si>
  <si>
    <t>0553</t>
  </si>
  <si>
    <t>Care for Older Adults (COA) – Medication Review</t>
  </si>
  <si>
    <t>Clinician Office/Clinic, inpatient rehab facility; long term acute care; nursing home/snf</t>
  </si>
  <si>
    <t>0555</t>
  </si>
  <si>
    <t>INR Monitoring for Individuals on Warfarin</t>
  </si>
  <si>
    <t>Centers for Medicare &amp; Medicaid Services/Health Services Advisory Group, Inc.</t>
  </si>
  <si>
    <t>0753</t>
  </si>
  <si>
    <t>American College of Surgeons – Centers for Disease Control and Prevention (ACS-CDC) Harmonized Procedure Specific Surgical Site Infection (SSI) Outcome Measure</t>
  </si>
  <si>
    <t>Centers for Disease Control and Prevention</t>
  </si>
  <si>
    <t>Electronic Health Records, Paper Medical Records, Laboratory</t>
  </si>
  <si>
    <t>No rationale provided</t>
  </si>
  <si>
    <t>No social risk factors were considered (only clinical risk factors).</t>
  </si>
  <si>
    <t>The developer stated that there were no studies providing evidence of a direct relationship between social risk and HAIs. Until more compelling evidence is available it would be premature to adjust for social risk in the clinical quality measures that CDC reports and CMS uses in its Hospital-Acquired Conditions Reduction and Hospital-Value Based Purchasing Programs.</t>
  </si>
  <si>
    <t>1716</t>
  </si>
  <si>
    <t>National Healthcare Safety Network (NHSN) Facility-wide Inpatient Hospital-onset Methicillin-resistant Staphylococcus aureus (MRSA) Bacteremia Outcome Measure</t>
  </si>
  <si>
    <t>Inpatient/Hospital, Post-Acute Care, Emergency Department and Services</t>
  </si>
  <si>
    <t>Electronic Health Data, Electronic Health Records, Paper Medical Records</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</si>
  <si>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 "</t>
  </si>
  <si>
    <t>The developers didn’t analyze any social risk factors because they couldn’t find a sufficient conceptual rationale to do so, and also don’t have the data to do so.</t>
  </si>
  <si>
    <t>1717</t>
  </si>
  <si>
    <t>National Healthcare Safety Network (NHSN) Facility-wide Inpatient Hospital-onset Clostridium difficile Infection (CDI) Outcome Measure</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</si>
  <si>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t>
  </si>
  <si>
    <t>None. The developer suggests there was not a sufficient conceptual rationale for social risk adjustment, and notes that social risk factors are not collected for the dataset used for this measure.</t>
  </si>
  <si>
    <t>No conceptual rationale and no data available</t>
  </si>
  <si>
    <t>3450</t>
  </si>
  <si>
    <t>Practice Environment Scale - Nursing Work Index (PES-NWI) (composite and five subscales)</t>
  </si>
  <si>
    <t>University of Pennsylvania, Center for Health Outcomes and Policy Research</t>
  </si>
  <si>
    <t>Structure</t>
  </si>
  <si>
    <t>3316e</t>
  </si>
  <si>
    <t>Use of Opioids – Concurrent Prescribing</t>
  </si>
  <si>
    <t>0138</t>
  </si>
  <si>
    <t>National Healthcare Safety Network (NHSN) Catheter-associated Urinary Tract Infection (CAUTI) Outcome Measure</t>
  </si>
  <si>
    <t>Inpatient/Hospital, Post-Acute Care, Home Care, Oncology hospital</t>
  </si>
  <si>
    <t>Electronic Health Data, Electronic Health Records, Paper Medical Records,  NHSN Urinary Tract Infection form; NHSN Denominators for Intensive Care Unit (ICU)/Other Locations (not NICU or SCA) form; NHSN Denominators for Specialty Care Areas/Oncology form.</t>
  </si>
  <si>
    <t xml:space="preserve">No social risk factors applied in the modeling. Due to the paucity of evidence to support social risk factors and data burden data collection for risk adjustment purposes, social risk factors are not collected in NHSN for any patients in the patient population; therefore, these variables are not available in NHSN to be used for risk adjustment modeling. </t>
  </si>
  <si>
    <t>The developers did not find a conceptual rationale for including social risk factors in their risk-adjustment approach, and their data set did not have social risk variables available for analysis.</t>
  </si>
  <si>
    <t>0139</t>
  </si>
  <si>
    <t>National Healthcare Safety Network (NHSN) Central line-associated Bloodstream Infection (CLABSI) Outcome Measure</t>
  </si>
  <si>
    <t>Inpatient/Hospital, Post-Acute Care, Home Care, Oncology Hospital</t>
  </si>
  <si>
    <t>Electronic Health Data, Electronic Health Records, Paper Medical Records, NHSN Primary BSI collection form; NHSN Denominator for ICU form; NHSN Denominator for NICU form; NHSN Denominator for Specialty Care Area/Oncology Form</t>
  </si>
  <si>
    <t xml:space="preserve">No social risk factors applied in the modeling. Due to the paucity of evidence to support social risk factors and data burden data collection for risk adjustment purposes, social risk factors are not collected in NHSN for all patients in the patient population; therefore, these variables are not available in NHSN to be used for risk adjustment modeling. </t>
  </si>
  <si>
    <t>No patient-level sociodemographic variables were available for analysis</t>
  </si>
  <si>
    <t>The developer found no compelling evidence available supporting association between social risk factors and CLABSIs.</t>
  </si>
  <si>
    <t>0141</t>
  </si>
  <si>
    <t>Patient Fall Rate</t>
  </si>
  <si>
    <t>American Nurses Association</t>
  </si>
  <si>
    <t>Electronic Health Records, Paper Medical Records, not specified in submission form</t>
  </si>
  <si>
    <t>Not applicable; unit-level fall rate data were analyzed. Disparities from literature demonstrated a difference in falls rates for specific populations according to age, gender, disability (particularly cognitive impairment), and race/ethnicity, but these factors were not considered for adjustment.</t>
  </si>
  <si>
    <t>Given the lack of research on social factors and inpatient falls, the developer decided not to include social factors in risk adjustment or stratification.</t>
  </si>
  <si>
    <t>Did not pass methods panel review.</t>
  </si>
  <si>
    <t>0202</t>
  </si>
  <si>
    <t>Falls with injury</t>
  </si>
  <si>
    <t>Electronic Health Records, Paper Medical Records, Did not specify in submission form</t>
  </si>
  <si>
    <t>N/A. Social factors predicting inpatient falls has not been established based on literature review. Several studies have demonstrated a difference in falls rates (more generally),  gender, disability (particularly cognitive impairment), and race/ethnicity.</t>
  </si>
  <si>
    <t xml:space="preserve">After an extensive literature review, we concluded that there is very little published on the effect of social risk factors and inpatient falls. </t>
  </si>
  <si>
    <t>0204</t>
  </si>
  <si>
    <t>Skill mix (Registered Nurse [RN], Licensed Vocational/Practical Nurse [LVN/LPN], unlicensed assistive personnel [UAP], and contract)</t>
  </si>
  <si>
    <t>Management Data, Payroll or staffing records</t>
  </si>
  <si>
    <t>Not provided</t>
  </si>
  <si>
    <t>N/A. NDNQI has limited patient-level demographic characteristics and no social risk factors were analyzed. However, by linking staffing data to AHA hospital survey data, the developer examined nurse staffing by the Hospital-level percentage of Medicaid days.</t>
  </si>
  <si>
    <t>NDNQI does not collect patient-level data for all patients in participating hospitals. A risk adjustment model has not been established for skill mix.</t>
  </si>
  <si>
    <t>0205</t>
  </si>
  <si>
    <t>Nursing Hours per Patient Day</t>
  </si>
  <si>
    <t>Management Data, Payroll or staffing records submitted to the National Database of Nursing Quality Indicators (NDNQI®)</t>
  </si>
  <si>
    <t>N/A. The developer did not analyze any social risk factors for adjustment. By linking staffing data to AHA hospital survey data, the developer was able to examine nurse staffing by the Hospital-level percentage of Medicaid days.</t>
  </si>
  <si>
    <t>The NDNQI does not collect patient-level data for all patients in participating hospitals. A risk adjustment model has not been established for skill mix.</t>
  </si>
  <si>
    <t>2720</t>
  </si>
  <si>
    <t>National Healthcare Safety Network (NHSN) Antimicrobial Use Measure</t>
  </si>
  <si>
    <t>Management Data, subject matter experts</t>
  </si>
  <si>
    <t>No social risk factors</t>
  </si>
  <si>
    <t>Not provided. In disparities section it is noted that a retrospective analysis of prospective data on all surgical patients treated for sepsis found no difference in demographics and comorbidities between inappropriately and appropriately treated groups.</t>
  </si>
  <si>
    <t xml:space="preserve">N/A. No patient-level sociodemographic variables are used in the measure and none were available for analysis. </t>
  </si>
  <si>
    <t>Absence of data demonstrating that these factors should be included in AU predictive models.</t>
  </si>
  <si>
    <t>2726</t>
  </si>
  <si>
    <t>Prevention of Central Venous Catheter (CVC)-Related Bloodstream Infections</t>
  </si>
  <si>
    <t>American Society of Anesthesiologists</t>
  </si>
  <si>
    <t>Patient-level sociodemographic data variables were not available or analyzed in the data sample used.</t>
  </si>
  <si>
    <t>This is a process measure, so there is not a presumption that risk-adjustment is needed; in addition, patient-level sociodemographic data variables were not available or analyzed in the data sample used.</t>
  </si>
  <si>
    <t>3498e</t>
  </si>
  <si>
    <t>Hospital Harm- Pressure Injury</t>
  </si>
  <si>
    <t>Withdrawn after Committee evaluation as the developer is making changes to the measure.</t>
  </si>
  <si>
    <t>3501e</t>
  </si>
  <si>
    <t>Hospital Harm – Opioid-Related Adverse Events</t>
  </si>
  <si>
    <t>race, ethnicity, and payer</t>
  </si>
  <si>
    <t>As the dosing of opioids and the intensity of patient monitoring is entirely under the control of providers in hospitals, and risk can easily be reduced by following best practices, [the developer does] not think risk adjustment is warranted for this measure.</t>
  </si>
  <si>
    <t>3502</t>
  </si>
  <si>
    <t>Hybrid Hospital-Wide (All-Condition, All-Procedure) Risk-Standardized Mortality Measure</t>
  </si>
  <si>
    <t>Inpatient/Hospital, Home-based primary care and home-based palliative care); Settings include: Home, Boarding home, Domiciliary, Assisted Living Facilities, Rest Home or Custodial Care Services</t>
  </si>
  <si>
    <t xml:space="preserve">Claims, Electronic Health Records, Medicare enrollment data, hospice data; US census data; Master Beneficiary Summary File (MBSF) </t>
  </si>
  <si>
    <t>Dual-eligible status, AHRQ SES index</t>
  </si>
  <si>
    <t xml:space="preserve">Given no meaningful improvement in the risk-model or change in performance scores we did not further seek to distinguish the causal pathways for these measures.  </t>
  </si>
  <si>
    <t>3504</t>
  </si>
  <si>
    <t>Claims-Only Hospital-Wide (All-Condition, All-Procedure) Risk-Standardized Mortality Measure</t>
  </si>
  <si>
    <t xml:space="preserve">Claims, Enrollment Data, Medicare enrollment data, hospice data; US census data; Master Beneficiary Summary File (MBSF) </t>
  </si>
  <si>
    <t>3516</t>
  </si>
  <si>
    <t>Percent of Patients or Residents Experiencing One or More Falls with Major Injury</t>
  </si>
  <si>
    <t>Post-Acute Care, Home-based primary care and home-based palliative care); Settings include: Home, Boarding home, Domiciliary, Assisted Living Facilities, Rest Home or Custodial Care Services</t>
  </si>
  <si>
    <t>3503e</t>
  </si>
  <si>
    <t>Hospital Harm – Severe Hypoglycemia</t>
  </si>
  <si>
    <t>Waveform Capnography in Ventilated Patients</t>
  </si>
  <si>
    <t>Akron Children´s Hospital</t>
  </si>
  <si>
    <t>Electronic Health Data, Electronic Health Records, Paper Medical Records, Registry Data</t>
  </si>
  <si>
    <t>0684</t>
  </si>
  <si>
    <t>Percent of Residents with a Urinary Tract Infection (Long Stay)</t>
  </si>
  <si>
    <t>0686</t>
  </si>
  <si>
    <t>Percent of Residents Who Have/Had a Catheter Inserted and Left in Their Bladder (Long Stay)</t>
  </si>
  <si>
    <t xml:space="preserve"> Centers for Medicare &amp; Medicaid Services</t>
  </si>
  <si>
    <t>Race/ethnicity (non-Hispanic white vs non-white), Age (&lt;85 vs &lt;85 years), Gender (male vs female), Medicaid eligibility (Medicaid vs. non-Medicaid)</t>
  </si>
  <si>
    <t xml:space="preserve">The developer noted a literature review did not support a conceptual basis for understanding how the inherent characteristics of the social risk factor (race/ethnicity, age, gender, and Medicaid status) would affect catheter use/non-use. Their TEP also did not find a conceptual basis. Results from examining the feasibility of stratifying the measure by race/ethnicity, gender, and Medicaid status (the developer notes this would be the most appropriate risk adjustment strategy to avoid masking disparities in care) showed too many facilities would be excluded which would affect the impact of the measure and is not feasible. The developers compared the adjustment model with and without including age (&gt;or= to 85 years) and chose not to risk adjust for this factor citing almost no practical improvement from including this risk adjustor in the model. </t>
  </si>
  <si>
    <t>Medication Reconciliation: Number of Unintentional Medication Discrepancies per Medication Per Patient</t>
  </si>
  <si>
    <t>Brigham and Women´s Hospital</t>
  </si>
  <si>
    <t>Electronic Health Data, Electronic Health Records, Paper Medical Records, Instrument-Based Data</t>
  </si>
  <si>
    <t>3533e</t>
  </si>
  <si>
    <t>Hospital Harm – Severe Hyperglycemia</t>
  </si>
  <si>
    <t>Centers for Medicare and Medicaid Services/IMPAQ International</t>
  </si>
  <si>
    <t>Perinatal and Women's Health</t>
  </si>
  <si>
    <t>3507</t>
  </si>
  <si>
    <t>Mothers Autonomy in Decision Making (MADM) Scale</t>
  </si>
  <si>
    <t>Birth Place Lab, University of British Columbia</t>
  </si>
  <si>
    <t>Inpatient/Hospital, Outpatient Services, Home Care, Home-based primary care and home based palliative care; Settings include: Home, Boarding home, Domiciliary, Assisted Living Facilities, Rest Home or Custodial Care Services</t>
  </si>
  <si>
    <t>low SES (via composite index), history of social risks (substance abuse, incarceration, intimate partner violence, etc), maternal race, elevated pregnancy status (high BMI, twins, other pregnancy complications)</t>
  </si>
  <si>
    <t>Recommend stratification rather than RA, because all women should have autonomy in decision making.</t>
  </si>
  <si>
    <t>CDC and VON Harmonized Outcome Measure for Late Onset Sepsis and Meningitis in Very Low Birthweight Neonates</t>
  </si>
  <si>
    <t>Inpatient/Hospital, Facility</t>
  </si>
  <si>
    <t>Claims, Electronic Health Data, Electronic Health Records</t>
  </si>
  <si>
    <t>Social risk impacts were not assessed for the outcome. 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</si>
  <si>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</si>
  <si>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Patient-Centered Contraceptive Counseling (PCCC) measure</t>
  </si>
  <si>
    <t>University of California San Francisco</t>
  </si>
  <si>
    <t>Assessment Data, Patient survey responses, audio recordings of clinic visits</t>
  </si>
  <si>
    <t>Prevention and Population Health</t>
  </si>
  <si>
    <t>1392</t>
  </si>
  <si>
    <t>Well-Child Visits in the First 15 Months of Life</t>
  </si>
  <si>
    <t xml:space="preserve">Measure is specified for separate reporting by commercial and Medicaid health plans which serves as an proxy for income. </t>
  </si>
  <si>
    <t>1407</t>
  </si>
  <si>
    <t>Immunizations for Adolescents</t>
  </si>
  <si>
    <t>1516</t>
  </si>
  <si>
    <t>Well-Child Visits in the Third, Fourth, Fifth, and Sixth Years of Life</t>
  </si>
  <si>
    <t>0280</t>
  </si>
  <si>
    <t>Dehydration Admission Rate (PQI 10)</t>
  </si>
  <si>
    <t>None. Notes that there is an optional set of covariates for poverty category based on the county of patient residence.</t>
  </si>
  <si>
    <t>No. Optional set of covariates for poverty category.</t>
  </si>
  <si>
    <t>The measure was deferred from the fall 2018 cycle and will be resubmitted for maintenance in a future cycle</t>
  </si>
  <si>
    <t>2689</t>
  </si>
  <si>
    <t>Ambulatory Care Sensitive Emergency Department Visits for Dental Caries in Children</t>
  </si>
  <si>
    <t>American Dental Association on behalf of the Dental Quality Alliance</t>
  </si>
  <si>
    <t xml:space="preserve">Measure is stratified by age. The developer notes their philosophy is to use stratification rather than risk adjustment in order to avoid masking disparities to enable quality improvement and disparity reduction.  The developer understands that risk adjustment can be applied to either the measure itself or to the payment model when measures are used in pay for performance programs. The DQA is closely monitoring the NQF’s ongoing evaluation of the role of SES in risk adjustment for guidance in its future measurement development efforts.      </t>
  </si>
  <si>
    <t>0024</t>
  </si>
  <si>
    <t>Weight Assessment and Counseling for Nutrition and Physical Activity for Children Adolescents</t>
  </si>
  <si>
    <t>0034</t>
  </si>
  <si>
    <t>Colorectal Cancer Screening (COL)</t>
  </si>
  <si>
    <t>Claims, Electronic Health Data, Paper Medical Records</t>
  </si>
  <si>
    <t>2508</t>
  </si>
  <si>
    <t>Prevention: Sealants for 6-9 Year-Old Children at Elevated Caries Risk</t>
  </si>
  <si>
    <t>2509</t>
  </si>
  <si>
    <t>Prevention: Sealants for 10-14 Year-Old Children at Elevated Caries Risk, Dental Services</t>
  </si>
  <si>
    <t>2511</t>
  </si>
  <si>
    <t>Utilization of Services, Dental Services</t>
  </si>
  <si>
    <t>2517</t>
  </si>
  <si>
    <t>Oral Evaluation, Dental Services</t>
  </si>
  <si>
    <t>2528</t>
  </si>
  <si>
    <t>Prevention: Topical Fluoride for Children at Elevated Caries Risk, Dental Services</t>
  </si>
  <si>
    <t>2020</t>
  </si>
  <si>
    <t xml:space="preserve">Adult Current Smoking Prevalence </t>
  </si>
  <si>
    <t>Centers for Medicare &amp; Medicaid Services/Centers for Disease Control and Prevention</t>
  </si>
  <si>
    <t>Specified for general population, including adults/elderly, young adults and populations at risk.</t>
  </si>
  <si>
    <t>BRFSS Survey</t>
  </si>
  <si>
    <t>2372</t>
  </si>
  <si>
    <t>Breast Cancer Screening</t>
  </si>
  <si>
    <t>Primary Care and Chronic Illness</t>
  </si>
  <si>
    <t>0416e</t>
  </si>
  <si>
    <t>Diabetic Foot &amp; Ankle Care, Ulcer Prevention –  Evaluation of Footwear</t>
  </si>
  <si>
    <t>American Podiatric Medical Association</t>
  </si>
  <si>
    <t>Claims, Paper Medical Records, Registry Data</t>
  </si>
  <si>
    <t>0417e</t>
  </si>
  <si>
    <t>Diabetic Foot &amp; Ankle Care, Peripheral Neuropathy – Neurological Evaluation</t>
  </si>
  <si>
    <t>Claims, Paper Medical Records</t>
  </si>
  <si>
    <t>0729</t>
  </si>
  <si>
    <t>Optimal Diabetes Care</t>
  </si>
  <si>
    <t>MN Community Measurement</t>
  </si>
  <si>
    <t>insurance product (proxy for socioeconomic status),  deprivation index - (proxy for socioeconomic status based on 5-digit zip code) Comprised of percentage with SNAP benefits, percentage in poverty, percentage unemployment, percentage on public assistance and percentage single female with child
considered but not used: race, Hispanic ethnicity, preferred language and country of origin (RELO) as potential risk adjustment variables</t>
  </si>
  <si>
    <t xml:space="preserve">insurance product (proxy for socioeconomic status), deprivation index (proxy for socioeconomic status based on 5-digit zip code; Comprised of percentage with SNAP benefits, percentage in poverty, percentage unemployment, percentage on public assistance and percentage single female with child)
</t>
  </si>
  <si>
    <t>3428</t>
  </si>
  <si>
    <t>Discouraging the use of Adjunctive Surgical Procedures during carpal tunnel release</t>
  </si>
  <si>
    <t>American Academy of Orthopaedic Surgeons</t>
  </si>
  <si>
    <t>3429</t>
  </si>
  <si>
    <t>Discouraging use of MRI for Diagnosis of Carpal Tunnel Syndrome</t>
  </si>
  <si>
    <t>3430</t>
  </si>
  <si>
    <t>Discouraging the routine use of occupational and/or physical therapy after carpal tunnel release</t>
  </si>
  <si>
    <t>3475e</t>
  </si>
  <si>
    <t xml:space="preserve">Appropriate Use of DXA Scans in Women Under 65 Years Who Do Not Meet the Risk Factor Profile for Osteoporotic Fracture </t>
  </si>
  <si>
    <t>0037</t>
  </si>
  <si>
    <t>Osteoporosis Testing in Older Women (OTO)</t>
  </si>
  <si>
    <t>0046</t>
  </si>
  <si>
    <t>Screening for Osteoporosis for Women 65-85 Years of Age</t>
  </si>
  <si>
    <t>0053</t>
  </si>
  <si>
    <t>Osteoporosis Management in Women Who Had a Fracture</t>
  </si>
  <si>
    <t>0055</t>
  </si>
  <si>
    <t>Comprehensive Diabetes Care: Eye Exam (retinal) performed</t>
  </si>
  <si>
    <t>0056</t>
  </si>
  <si>
    <t>Comprehensive Diabetes Care: Foot Exam</t>
  </si>
  <si>
    <t>Electronic Health Data, Paper Medical Records</t>
  </si>
  <si>
    <t>0057</t>
  </si>
  <si>
    <t>Comprehensive Diabetes Care: Hemoglobin A1c (HbA1c) Testing</t>
  </si>
  <si>
    <t>0062</t>
  </si>
  <si>
    <t>Comprehensive Diabetes Care: Hemoglobin A1c (HbA1c) Poor Control (&gt;9.0%)</t>
  </si>
  <si>
    <t>3459</t>
  </si>
  <si>
    <t>International Prostate Symptom Score (IPSS) or American Urological Association-Symptom Index (AUA-SI) change 6-12 months after diagnosis of Benign Prostatic Hyperplasia</t>
  </si>
  <si>
    <t>Electronic Health Records, Instrument-Based Data</t>
  </si>
  <si>
    <t>0541</t>
  </si>
  <si>
    <t>Proportion of Days Covered (PDC): 3 Rates by Therapeutic Category</t>
  </si>
  <si>
    <t xml:space="preserve"> Pharmacy Quality Alliance</t>
  </si>
  <si>
    <t>Published Literature, subject matter experts consensus</t>
  </si>
  <si>
    <t>low-income subsidy status, dual eligibility status, disability, median income, marital status, educational attainment, home ownership, regional healthcare provider shortage</t>
  </si>
  <si>
    <t>LIS or dual status, disability</t>
  </si>
  <si>
    <t>0086e</t>
  </si>
  <si>
    <t>Primary Open-Angle Glaucoma (POAG): Optic Nerve Evaluation</t>
  </si>
  <si>
    <t>Outpatient Services, Post-Acute Care, domiciliary</t>
  </si>
  <si>
    <t>0089e</t>
  </si>
  <si>
    <t>Diabetic Retinopathy: Communication with the Physician Managing Ongoing Diabetes Care</t>
  </si>
  <si>
    <t>Outpatient Services, Post-Acute Care, Domiciliary</t>
  </si>
  <si>
    <t>2522</t>
  </si>
  <si>
    <t>Rheumatoid Arthritis: Tuberculosis Screening (Recommended for eMeasure Trial Approval)</t>
  </si>
  <si>
    <t>American College of Rheumatology</t>
  </si>
  <si>
    <t>2523</t>
  </si>
  <si>
    <t>Rheumatoid Arthritis: Assessment of Disease Activity</t>
  </si>
  <si>
    <t>2525</t>
  </si>
  <si>
    <t>Rheumatoid Arthritis: Disease Modifying Anti-Rheumatic Drug (DMARD) Therapy (Recommended for eMeasure Trial Approval)</t>
  </si>
  <si>
    <t>3059e</t>
  </si>
  <si>
    <t>One-Time Screening for Hepatitis C Virus (HCV) for Patients at Risk</t>
  </si>
  <si>
    <t>Inpatient/Hospital, Outpatient Services, Home Care, Domiciliary</t>
  </si>
  <si>
    <t>3060e</t>
  </si>
  <si>
    <t>Annual Hepatitis C Virus (HCV) Screening for Patients who are Active Injection Drug Users</t>
  </si>
  <si>
    <t>0059</t>
  </si>
  <si>
    <t>No meaningful impact from SES adjustment</t>
  </si>
  <si>
    <t>0061</t>
  </si>
  <si>
    <t>Comprehensive Diabetes Care: Blood Pressure Control (&lt;140/90 mm Hg)</t>
  </si>
  <si>
    <t>NCQA claims  that there is potential to mask poor performance and disparities in care by risk adjusting</t>
  </si>
  <si>
    <t>0575</t>
  </si>
  <si>
    <t>Comprehensive Diabetes Care: Hemoglobin A1c (HbA1c) Control (&lt;8.0%)</t>
  </si>
  <si>
    <t>Analyses of a comparable measure showed that SES did not influence plan performance meaningfully</t>
  </si>
  <si>
    <t>0577</t>
  </si>
  <si>
    <t>Use of Spirometry Testing in the Assessment and Diagnosis of COPD</t>
  </si>
  <si>
    <t>No rationale offered by developer</t>
  </si>
  <si>
    <t>Asthma Medication Ratio</t>
  </si>
  <si>
    <t>Pharmacotherapy Management of COPD Exacerbation</t>
  </si>
  <si>
    <t>Developer did not offer a rationale</t>
  </si>
  <si>
    <t>Discouraging the routine use of occupational and/or physical therapy after carpal tunnel release.</t>
  </si>
  <si>
    <t>Renal</t>
  </si>
  <si>
    <t>3402</t>
  </si>
  <si>
    <t>Standardized First Kidney Transplant Waitlist Ratio for Incident Dialysis Patients (SWR)</t>
  </si>
  <si>
    <t xml:space="preserve">The developer found no clinical or biological reason why social risk factors should affect access to transplantation. </t>
  </si>
  <si>
    <t>3403</t>
  </si>
  <si>
    <t>Percentage of Prevalent Patients Waitlisted (PPPW)</t>
  </si>
  <si>
    <t xml:space="preserve">The developer did not find a clinical or biological basis why social risk factors should affect access to transplantation. </t>
  </si>
  <si>
    <t>0249</t>
  </si>
  <si>
    <t>Delivered Dose of Hemodialysis Above Minimum</t>
  </si>
  <si>
    <t>Centers for Medicare &amp; Medicaid Services/ University of Michigan Kidney Epidemiology and Cost Center</t>
  </si>
  <si>
    <t>0318</t>
  </si>
  <si>
    <t>Delivered Dose of Peritoneal Dialysis Above Minimum</t>
  </si>
  <si>
    <t>Centers for Medicare &amp; Medicaid Services/University of Michigan</t>
  </si>
  <si>
    <t>1423</t>
  </si>
  <si>
    <t>Minimum spKt/V for Pediatric Hemodialysis Patients</t>
  </si>
  <si>
    <t>1454</t>
  </si>
  <si>
    <t>Proportion of patients with hypercalcemia</t>
  </si>
  <si>
    <t>2706</t>
  </si>
  <si>
    <t>Pediatric Peritoneal Dialysis Adequacy: Achievement of Target Kt/V</t>
  </si>
  <si>
    <t>Monthly Hemoglobin Measurement for Pediatric Patients</t>
  </si>
  <si>
    <t>Centers for Medicare &amp; Medicaid Services/University of Michigan Kidney Epidemiology and Cost Center</t>
  </si>
  <si>
    <t>Measurement of nPCR for Pediatric Hemodialysis Patients</t>
  </si>
  <si>
    <t>Angiotensin Converting Enzyme (ACE) Inhibitor or Angiotensin Receptor Blocker (ARB) Therapy</t>
  </si>
  <si>
    <t>Renal Physicians Association</t>
  </si>
  <si>
    <t>Outpatient Services, Post-Acute Care, Home Care, Domiciliary, Rest Home, or Custodial Care Services</t>
  </si>
  <si>
    <t>Claims, Electronic Health Records, Paper Medical Records, Registry Data, not specified</t>
  </si>
  <si>
    <t xml:space="preserve">Pediatric Kidney Disease : ESRD Patients Receiving Dialysis: Hemoglobin Level &lt; 10g/dL </t>
  </si>
  <si>
    <t>Claims, Electronic Health Records, Registry Data, not specified</t>
  </si>
  <si>
    <t>Standardized Transfusion Ratio for Dialysis Facilities</t>
  </si>
  <si>
    <t>Center for Medicare and Medicaid Services/University of Michigan Kidney Epidemiology and Cost Center</t>
  </si>
  <si>
    <t>Race, employment status, Medicare coverage, ADI</t>
  </si>
  <si>
    <t xml:space="preserve">Given the relatively constant distribution of sexes in US dialysis facilities, this demographic variable has little effect on dialysis facility-level transfusion event rates.  Regarding employment and insurance status, we believe the association between transfusion events and these factors represent disparities in access to medical care and, therefore we do not believe that they are appropriate risk adjustors for a quality measure. Similarly, among the area-level indicators, all are assumed to reflect levels of economic disadvantage that represent differential access to care. For this reason we decided it was not appropriate to adjust for these differences. </t>
  </si>
  <si>
    <t>Surgery</t>
  </si>
  <si>
    <t>0114</t>
  </si>
  <si>
    <t>Risk Adjusted Postoperative Renal Failure</t>
  </si>
  <si>
    <t>Society of Thoracic Surgeons</t>
  </si>
  <si>
    <t>Race black, Race Hispanic, Race Asian</t>
  </si>
  <si>
    <t>Asian, Black, Hispanic ethnicity</t>
  </si>
  <si>
    <t>0131</t>
  </si>
  <si>
    <t>Risk Adjusted Stroke/Cerebrovascular Accident</t>
  </si>
  <si>
    <t>Race Black, Race Hispanic, Race Asian</t>
  </si>
  <si>
    <t>Asian, Black, Hispanic</t>
  </si>
  <si>
    <t>0129</t>
  </si>
  <si>
    <t>Risk Adjusted Postoperative Prolonged Intubation (Ventilation)</t>
  </si>
  <si>
    <t>Published Literature, expert group consensus</t>
  </si>
  <si>
    <t>0115</t>
  </si>
  <si>
    <t>Risk Adjusted Surgical Re-exploration</t>
  </si>
  <si>
    <t>Published Literature, Expert group consensus</t>
  </si>
  <si>
    <t>Race Asian, Race Black, Race Hispanic</t>
  </si>
  <si>
    <t>0120</t>
  </si>
  <si>
    <t>Risk Adjusted Operative Mortality for Aortic Valve Replacement (AVR)</t>
  </si>
  <si>
    <t>Race Black, Race Hispanic, Race other including Caucasian</t>
  </si>
  <si>
    <t>The developer does not provide a reason.</t>
  </si>
  <si>
    <t>0121</t>
  </si>
  <si>
    <t>Risk Adjusted Operative Mortality for Mitral Valve (MV) Replacement</t>
  </si>
  <si>
    <t>Race Black, Race Hispanic, Race Other including Caucasian</t>
  </si>
  <si>
    <t>0122</t>
  </si>
  <si>
    <t>Risk Adjusted Operative Mortality for Mitral Valve (MV) Replacement + CABG Surgery</t>
  </si>
  <si>
    <t>0123</t>
  </si>
  <si>
    <t>Risk Adjusted Operative Mortality for Aortic Valve Replacement (AVR)+CABG Surgery</t>
  </si>
  <si>
    <t>0130</t>
  </si>
  <si>
    <t>Risk Adjusted Deep Sternal Wound Infection</t>
  </si>
  <si>
    <t>1501</t>
  </si>
  <si>
    <t>Risk Adjusted Operative Mortality for Mitral Valve (MV) Repair</t>
  </si>
  <si>
    <t>Black, Hispanic, Other including Caucasian</t>
  </si>
  <si>
    <t>1502</t>
  </si>
  <si>
    <t>Risk Adjusted Operative Mortality for Mitral Valve (MV) Repair + CABG Surgery</t>
  </si>
  <si>
    <t>Black, Hispanic, other including Caucasian</t>
  </si>
  <si>
    <t>2561</t>
  </si>
  <si>
    <t>STS Aortic Valve Replacement (AVR) Composite Score</t>
  </si>
  <si>
    <t>Race (Black, Hispanic, Asian)</t>
  </si>
  <si>
    <t>Race</t>
  </si>
  <si>
    <t>2563</t>
  </si>
  <si>
    <t>STS Aortic Valve Replacement (AVR) + Coronary Artery Bypass Graft (CABG) Composite Score</t>
  </si>
  <si>
    <t>Black, Hispanic</t>
  </si>
  <si>
    <t>3437</t>
  </si>
  <si>
    <t>Hip Fractures: Timing of Surgical Intervention</t>
  </si>
  <si>
    <t>Not specified</t>
  </si>
  <si>
    <t>0119</t>
  </si>
  <si>
    <t>Risk-adjusted operative mortality for CABG</t>
  </si>
  <si>
    <t>2558</t>
  </si>
  <si>
    <t>Hospital 30-Day, All-Cause, Risk-Standardized Mortality Rate (RSMR) Following Coronary Artery Bypass Graft (CABG) Surgery</t>
  </si>
  <si>
    <t>Dual eligible status, AHRQ SES index</t>
  </si>
  <si>
    <t xml:space="preserve">Inclusion of social risk factors did not change performance of the risk adjustment model or performance scores. </t>
  </si>
  <si>
    <t>3294</t>
  </si>
  <si>
    <t>STS Lobectomy for Lung Cancer Composite Score</t>
  </si>
  <si>
    <t>The Society of Thoracic Surgeons</t>
  </si>
  <si>
    <t>no social risk factors were analyzed</t>
  </si>
  <si>
    <t>patient social risk data are not collected in the General Thoracic Surgery Database</t>
  </si>
  <si>
    <t>1790</t>
  </si>
  <si>
    <t>Risk-Adjusted Morbidity and Mortality for Lung Resection for Lung Cancer</t>
  </si>
  <si>
    <t>Published Literature, expert consensus</t>
  </si>
  <si>
    <t>no social risk factors were used</t>
  </si>
  <si>
    <t xml:space="preserve">patient social risk data are not collected in the General Thoracic Surgery Database.  </t>
  </si>
  <si>
    <t>3357</t>
  </si>
  <si>
    <t>Facility Level 7-day Hospital Visits after General Surgery Procedures Performed at Ambulatory Surgical Centers</t>
  </si>
  <si>
    <t>Centers for Medicare &amp; Medicaid Services (CMS)/YNNH/Yale Center for Outcomes Research and Evaluation</t>
  </si>
  <si>
    <t>dual-eligible: yes vs. no, race: African-American vs. all others, AHRQ SES Index: lowest quartile of SES Index vs. all others</t>
  </si>
  <si>
    <t>Based on these analyses, we conclude that although the three social risk factors we examined have a modest but statistically significant association with the risk of a hospital visit, these patient-level factors have a limited effect on the ASC-level measure scores. We did not adjust the models for these social risk factors since the association of these factors with the outcome may be quality-related, and since these factors have a limited relationship to the facility-level scores.</t>
  </si>
  <si>
    <t>0012</t>
  </si>
  <si>
    <t>Complete staging for women 18 years and older with invasive stage I-IIIB ovarian, including, fallopian tube, or primary peritoneal, cancer who have undergone surgery</t>
  </si>
  <si>
    <t>Society of Gynecologic Oncology</t>
  </si>
  <si>
    <t>Claims, Electronic Administrative data/claims</t>
  </si>
  <si>
    <t>0534</t>
  </si>
  <si>
    <t>Hospital Specific Risk-Adjusted Measure of Mortality or One or More Major Complications Within 30 Days of a Lower Extremity Bypass (LEB)</t>
  </si>
  <si>
    <t>Inpatient/Hospital, Long-Term Acute Care</t>
  </si>
  <si>
    <t>2063</t>
  </si>
  <si>
    <t>Performing cystoscopy at the time of hysterectomy</t>
  </si>
  <si>
    <t>American Urogynecologic Society</t>
  </si>
  <si>
    <t>3010</t>
  </si>
  <si>
    <t>Documentation of residual disease for ovarian carcinoma</t>
  </si>
  <si>
    <t>3011</t>
  </si>
  <si>
    <t>Minimally Invasive Surgery Performed for Women 18 years and older with Endometrial Cancer</t>
  </si>
  <si>
    <t>3397</t>
  </si>
  <si>
    <t>Anesthesiology Smoking Abstinence</t>
  </si>
  <si>
    <t>0456</t>
  </si>
  <si>
    <t xml:space="preserve">Participation in a Systematic National Database for General Thoracic Surgery </t>
  </si>
  <si>
    <t>Clinician Office/Clinic, Facility</t>
  </si>
  <si>
    <t>0465</t>
  </si>
  <si>
    <t xml:space="preserve">Perioperative Anti-platelet Therapy for Patients undergoing Carotid Endarterectomy </t>
  </si>
  <si>
    <t>Society for Vascular Surgery</t>
  </si>
  <si>
    <t>0732</t>
  </si>
  <si>
    <t xml:space="preserve">Surgical Volume for Pediatric and Congenital Heart Surgery: Total Programmatic Volume and Programmatic Volume Stratified by the 5 STAT Mortality Categories </t>
  </si>
  <si>
    <t>0733</t>
  </si>
  <si>
    <t xml:space="preserve">Operative Mortality Stratified by the 5 STAT Mortality Categories </t>
  </si>
  <si>
    <t>Not available.</t>
  </si>
  <si>
    <t>Not available. Measure is stratified by 5 risk categories.</t>
  </si>
  <si>
    <t>2038</t>
  </si>
  <si>
    <t xml:space="preserve">Performing vaginal apical suspension at the time of hysterectomy to address pelvic organ prolapse </t>
  </si>
  <si>
    <t xml:space="preserve">Not available. </t>
  </si>
  <si>
    <t>Not available</t>
  </si>
  <si>
    <t>2677</t>
  </si>
  <si>
    <t xml:space="preserve"> Preoperative evaluation for stress urinary incontinence prior to hysterectomy for pelvic organ prolapse. </t>
  </si>
  <si>
    <t>0734</t>
  </si>
  <si>
    <t xml:space="preserve">Participation in a National Database for Pediatric and Congenital Heart Surgery </t>
  </si>
  <si>
    <t>2683</t>
  </si>
  <si>
    <t>Risk-Adjusted Operative Mortality for Pediatric and Congenital Heart Surgery</t>
  </si>
  <si>
    <t>3493</t>
  </si>
  <si>
    <t xml:space="preserve">Risk-standardized complication rate (RSCR) following elective primary total hip arthroplasty (THA) and/or total knee arthroplasty (TKA) for Merit-based Incentive Payment System (MIPS) Eligible Clinicians and Eligible Clinician Groups </t>
  </si>
  <si>
    <t>Dual eligible status, AHRQ-validated SES index scare</t>
  </si>
  <si>
    <t>The existing clinical risk factors captured much of the risk related to low SES</t>
  </si>
  <si>
    <t>3494</t>
  </si>
  <si>
    <t xml:space="preserve">Hospital 90-Day, All-Cause, Risk-Standardized Mortality Rate (RSMR) Following Coronary Artery Bypass Graft (CABG) Surgery </t>
  </si>
  <si>
    <t>Dual eligible status, AHRQ-validated SES index score</t>
  </si>
  <si>
    <t>Adjusting for social risk factors did not have a meaningful impact on the model</t>
  </si>
  <si>
    <t>0696</t>
  </si>
  <si>
    <t>STS CABG Composite Score</t>
  </si>
  <si>
    <t>STS</t>
  </si>
  <si>
    <t>Developers do not consider race a social risk factor</t>
  </si>
  <si>
    <t>Intraoperative Hypotension among Non-Emergent Noncardiac Surgical Cases</t>
  </si>
  <si>
    <t>Mathematica</t>
  </si>
  <si>
    <t xml:space="preserve">Data on social risk factors were not available in the anesthesia data captured by test sites. </t>
  </si>
  <si>
    <t>Data on social risk factors were not available in the anesthesia data captured by test sites.</t>
  </si>
  <si>
    <t>3365e</t>
  </si>
  <si>
    <t>Treatment of Osteopenia or Osteoporosis in Men with Non-Metastatic Prostate Cancer on Androgen Deprivation Therapy</t>
  </si>
  <si>
    <t>Oregon Urology Institute, Large Urology Group Practice Association</t>
  </si>
  <si>
    <t>CAHPS Hospice Survey (experience with care)</t>
  </si>
  <si>
    <t>Center for Medicare and Medicaid Services</t>
  </si>
  <si>
    <t>decedent education, primary payer for hospice care, caregiver respondent education, caregiver respondent language</t>
  </si>
  <si>
    <t xml:space="preserve">Caregiver education </t>
  </si>
  <si>
    <t>Endorsed during F19 Track 2</t>
  </si>
  <si>
    <t>Bereaved Family Survey</t>
  </si>
  <si>
    <t>US Department of Veterans Affairs</t>
  </si>
  <si>
    <t>relationship of veteran’s next-of-kin (i.e., spouse)</t>
  </si>
  <si>
    <t>Survey respondent’s relationship to the decedent</t>
  </si>
  <si>
    <t xml:space="preserve">Is going back to the Geriatrics Standing Committee for a 2nd review of the NQF 1623 measure </t>
  </si>
  <si>
    <t>Hospital-Wide 30-Day, All-Cause, Unplanned Readmission (HWR) Rate for the Merit-Based Incentive Payment System (MIPS) Eligible Clinicians and Eligible Clinician Groups</t>
  </si>
  <si>
    <t>Dual eligible status and AHRQ-validated SES index score</t>
  </si>
  <si>
    <t>We found wide variation in the distribution of the social risk factors we examined, and we found that both had some association with readmission risk. However, adjustment for these factors did not improve model performance nor have an appreciable impact on entity RARRs, suggesting that existing clinical risk factors capture much of the risk related to low SES. Therefore, we did not include SES factors in our final risk model.</t>
  </si>
  <si>
    <t>0507</t>
  </si>
  <si>
    <t>Diagnostic Imaging: Stenosis Measurement in Carotid Imaging Reports</t>
  </si>
  <si>
    <t>American College of Radiology (ACR)</t>
  </si>
  <si>
    <t>0661</t>
  </si>
  <si>
    <t>Head CT or MRI Scan Results for Acute Ischemic Stroke or Hemorrhagic Stroke Patients who Received Head CT or MRI Scan Interpretation within 45 minutes of ED Arrival</t>
  </si>
  <si>
    <t>Centers for Medicare and Medicaid Services/Mathematica</t>
  </si>
  <si>
    <t>Time to Intravenous Thrombolytic Therapy</t>
  </si>
  <si>
    <t>0658</t>
  </si>
  <si>
    <t>Appropriate Follow-Up Interval for Normal Colonoscopy in Average Risk Patients</t>
  </si>
  <si>
    <t>American Gastroenterological Association</t>
  </si>
  <si>
    <t>Outpaitent Services</t>
  </si>
  <si>
    <t>Claims, Electronic Health Data, Electronic Health Records, Registry Data, N/A</t>
  </si>
  <si>
    <t>Follow-Up after Emergency Department Visits for Dental Caries in Children</t>
  </si>
  <si>
    <t>Outpatient Services, Emergency Department and Services</t>
  </si>
  <si>
    <t>Adult Immunization Status</t>
  </si>
  <si>
    <t>Claims, Electronic Health Data, Electronic Health Records, Management Data, Registry Data</t>
  </si>
  <si>
    <t>Prenatal Immunization Status</t>
  </si>
  <si>
    <t xml:space="preserve">	National Committee for Quality Assurance</t>
  </si>
  <si>
    <t>Wrong-Patient Retract-and-Reorder (Wrong Patient-RAR) Measure</t>
  </si>
  <si>
    <t>New York-Presbyterian Hospital</t>
  </si>
  <si>
    <t>Electronic Health Data, Electronic Health Records</t>
  </si>
  <si>
    <t>National Healthcare Safety Network (NHSN) Nursing Home-onset Clostridioides difficile Infection (CDI) Outcome Measure</t>
  </si>
  <si>
    <t>CDC</t>
  </si>
  <si>
    <t>nursing home/long-term care</t>
  </si>
  <si>
    <t>No social risk impacts were applied to the model.</t>
  </si>
  <si>
    <t>Initial Opioid Prescribing for Long Duration (IOP-LD)</t>
  </si>
  <si>
    <t>Tobacco Use and Help with Quitting Among Adolescents</t>
  </si>
  <si>
    <t>Data was not available and this was a process measure</t>
  </si>
  <si>
    <t>0108</t>
  </si>
  <si>
    <t xml:space="preserve">Follow-Up Care for Children Prescribed ADHD Medication (ADD) </t>
  </si>
  <si>
    <t>Claims, Electronic Health Data</t>
  </si>
  <si>
    <t xml:space="preserve">Follow-Up After Psychiatric Hospitalization (FAPH) </t>
  </si>
  <si>
    <t>This was a process measure</t>
  </si>
  <si>
    <t>0225</t>
  </si>
  <si>
    <t>At least 12 regional lymph nodes are removed and pathologically examined for resected colon cancer</t>
  </si>
  <si>
    <t>0508</t>
  </si>
  <si>
    <t>Diagnostic Imaging: Inappropriate Use of “Probably Benign” Assessment Category in Screening Mammograms</t>
  </si>
  <si>
    <t>American College of Radiology</t>
  </si>
  <si>
    <t>0559</t>
  </si>
  <si>
    <t xml:space="preserve">Combination chemotherapy or chemo-immunotherapy (if HER2 positive), is recommended or administered within 4 months (120 days) of diagnosis for women under 70 with AJCC T1cN0 or stage IB - III hormone receptor negative breast cancer </t>
  </si>
  <si>
    <t>0469e</t>
  </si>
  <si>
    <t>PC-01 Elective Delivery</t>
  </si>
  <si>
    <t>Electronic Health Data, Electronic Health Records, Hospitals report EHR data using Certified Electronic Health Record Technology (CEHRT), and by submitting Quality Reporting Document Architecture Category 1 (QRDA-1).</t>
  </si>
  <si>
    <t>Hemodialysis Vascular Access, Standardized Fistula Rate</t>
  </si>
  <si>
    <t xml:space="preserve">Employment status 6 months prior to ESRD, Sex, Race, Ethnicity, Medicare dual eligible, ZIP code level – Area Deprivation Index (ADI) from Census data (2009-2013). Based on patient zip-code. _x000D_
</t>
  </si>
  <si>
    <t>Developer states that "Patient-level SDS/SES variables are not included as adjustments in the measure due to the absence of a convincing biological or clinical rationale that warrant accounting for different outcomes on the basis of race, sex, or socioeconomic status."</t>
  </si>
  <si>
    <t>0066</t>
  </si>
  <si>
    <t>Coronary Artery Disease (CAD): Angiotensin-Converting Enzyme (ACE) Inhibitor or Angiotensin Receptor Blocker (ARB) Therapy - Diabetes or Left Ventricular Systolic Dysfunction (LVEF &lt; 40%)</t>
  </si>
  <si>
    <t>American Heart Association/American Stroke Association</t>
  </si>
  <si>
    <t>0067</t>
  </si>
  <si>
    <t>Coronary Artery Disease (CAD): Antiplatelet Therapy</t>
  </si>
  <si>
    <t>American Heart Association/American Stroke Association/American College of Cardiology</t>
  </si>
  <si>
    <t>0076</t>
  </si>
  <si>
    <t xml:space="preserve">Optimal Vascular Care </t>
  </si>
  <si>
    <t>Minnesota Community Measurement</t>
  </si>
  <si>
    <t>insurance product, race, ethnicity, language, origin, deprivation index</t>
  </si>
  <si>
    <t>insurance product and deprivation index</t>
  </si>
  <si>
    <t>0290</t>
  </si>
  <si>
    <t>Median Time to Transfer to Another Facility for Acute Coronary Intervention</t>
  </si>
  <si>
    <t>0669</t>
  </si>
  <si>
    <t xml:space="preserve">Cardiac Imaging for Preoperative Risk Assessment for Non-Cardiac, Low-Risk Surgery </t>
  </si>
  <si>
    <t>Nicole Hewitt/Colleen McKiernan</t>
  </si>
  <si>
    <t xml:space="preserve">Hospital Visits after Hospital Outpatient Surgery </t>
  </si>
  <si>
    <t>Center for Medicare and Medicaid Services/Yale New Haven Health - Center for Outcomes Research and Evaluation</t>
  </si>
  <si>
    <t>It supported additional analysis to determine appropriate of inclusion.</t>
  </si>
  <si>
    <t>Dual-eligible status, AHRQ-validated SES index score</t>
  </si>
  <si>
    <t>Adjusting for the risk factors did not result in a large change in scores or in the performance curve. CMS decided the benefit of unadjusted results outweighed the concerns of not adjusting.</t>
  </si>
  <si>
    <t>0469</t>
  </si>
  <si>
    <t>Electronic Health Data, Paper Medical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</si>
  <si>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0471</t>
  </si>
  <si>
    <t>PC-02 Cesarean Birth</t>
  </si>
  <si>
    <t>Electronic Health Records, Paper Medical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</si>
  <si>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0480</t>
  </si>
  <si>
    <t>PC-05 Exclusive Breast Milk Feeding</t>
  </si>
  <si>
    <t>0480e</t>
  </si>
  <si>
    <t>Electronic Health Data, Electronic Health Records, Starting in 2020, hospitals will use the Direct Data Submission Platform for submission of chart abstracted measures. Thus, in 2020, organizations have one place to submit both eCQM and chart abstracted data. The goal of the Direct Data Submission Platform is to ease the burden and expense of submission and empower organizations with data for quality improvement.</t>
  </si>
  <si>
    <t>0716</t>
  </si>
  <si>
    <t>Unexpected Newborn Complications in Term Infants</t>
  </si>
  <si>
    <t>California Maternal Quality Care Collaborative</t>
  </si>
  <si>
    <t>3569e</t>
  </si>
  <si>
    <t>Prediabetes: Screening for Abnormal Blood Glucose</t>
  </si>
  <si>
    <t>American Medical Association</t>
  </si>
  <si>
    <t>Developer did not analyze SDS data for this process measure</t>
  </si>
  <si>
    <t>3570e</t>
  </si>
  <si>
    <t>Intervention for Prediabetes</t>
  </si>
  <si>
    <t>3571e</t>
  </si>
  <si>
    <t>Retesting of Abnormal Blood Glucose in Patients with Prediabetes</t>
  </si>
  <si>
    <t>Pediatric Asthma Emergency Department Use</t>
  </si>
  <si>
    <t xml:space="preserve">University of California San Francisco </t>
  </si>
  <si>
    <t>Claims, Administrative claims, including state Medicaid claims and state All-payer claims databases.</t>
  </si>
  <si>
    <t>0369</t>
  </si>
  <si>
    <t>Standardized Mortality Ratio for Dialysis Facilities</t>
  </si>
  <si>
    <t>Inpatient/Hospital, Clinician Office/Clinic</t>
  </si>
  <si>
    <t xml:space="preserve">Employment status 6 months prior to ESRD, Sex, Race, Ethnicity, Medicare coverage_x000D_
</t>
  </si>
  <si>
    <t xml:space="preserve">Employment status 6 months prior to ESRD, Sex, Race, Ethnicity, Medicare coverage
</t>
  </si>
  <si>
    <t>Hemodialysis Vascular Access: Long-term Catheter Rate</t>
  </si>
  <si>
    <t xml:space="preserve">Center for Medicare and Medicaid Services/University of Michigan Kidney Epidemiology and Cost Center </t>
  </si>
  <si>
    <t xml:space="preserve">_x000D_
Employment status 6 months prior to ESRD, Sex, Race, Ethnicity, Medicare dual eligible, ZIP code level – Area Deprivation Index (ADI) from Census data (2009-2013). Based on patient zip-code. _x000D_
</t>
  </si>
  <si>
    <t>2614 : CoreQ: Short Stay Discharge Measure</t>
  </si>
  <si>
    <t>Race, education, sex</t>
  </si>
  <si>
    <t>No statistically significant differences in performance</t>
  </si>
  <si>
    <t>CoreQ: Long-Stay Resident Measure</t>
  </si>
  <si>
    <t>Sex, race, educational attainment</t>
  </si>
  <si>
    <t>CoreQ: Long-Stay Family Measure</t>
  </si>
  <si>
    <t>Hospital-Level, Risk-Standardized Patient-Reported Outcomes Following Elective Primary Total Hip and/or Total Knee Arthroplasty (THA/TKA)</t>
  </si>
  <si>
    <t>Dual eligibility, AHRQ SES, race, sex, health literacy</t>
  </si>
  <si>
    <t>health literacy</t>
  </si>
  <si>
    <t xml:space="preserve">Standardized Hospitalization Ratio for Dialysis Facilities (SHR) </t>
  </si>
  <si>
    <t>UM Kidney Epidemiology and Cost Center/ Center for Medicare and Medicaid Services</t>
  </si>
  <si>
    <t xml:space="preserve">Employment status, gender, race, ethnicity, dual status, ZIP code level – Area Deprivation Index (ADI) from Census data (2009-2013). </t>
  </si>
  <si>
    <t>gender</t>
  </si>
  <si>
    <t xml:space="preserve">Standardized Readmission Ratio (SRR) for dialysis facilities </t>
  </si>
  <si>
    <t xml:space="preserve">UM Kidney Epidemiology and Cost Center/ CMS </t>
  </si>
  <si>
    <t>Employment, race/ethnicity, dual status, area deprivation index, gender</t>
  </si>
  <si>
    <t>gender, age</t>
  </si>
  <si>
    <t>0032</t>
  </si>
  <si>
    <t>Cervical Cancer Screening</t>
  </si>
  <si>
    <t>0509</t>
  </si>
  <si>
    <t>Diagnostic Imaging: Reminder System for Screening Mammograms</t>
  </si>
  <si>
    <t>Medicare Spending Per Beneficiary – Post Acute Care Measure for Inpatient Rehabilitation Facilities</t>
  </si>
  <si>
    <t>Center for Medicare and Medicaid Services/Acumen</t>
  </si>
  <si>
    <t>Claims, Assessment Data, Enrollment Data, CME Data, IRF Compare Data, POS File, 2017 American Community Survey, and  Rural-Urban Continuum Codes 2013</t>
  </si>
  <si>
    <t>Dual eligibility, race/ethnicity, rurality, AHRQ SES Index</t>
  </si>
  <si>
    <t>The developer states that "Given the minimal impact of including SRFs [social risk factors] in the risk-adjustment model on measure scores, we do not recommend adjusting the scores for these social risk factors."</t>
  </si>
  <si>
    <t xml:space="preserve"> Medicare Spending Per Beneficiary – Post Acute Care Measure for Long-Term Care Hospitals</t>
  </si>
  <si>
    <t>Claims, Assessment Data, Enrollment Data, •	2017 American Community Survey, Rural-Urban Continuum Codes 2013, Provider of Services Current Files (POS File), LTCH Compare data, Common Medicare Environment (CME) database</t>
  </si>
  <si>
    <t>The developer states that, "Given the minimal impact of including SRFs [social risk factors] in the risk-adjustment model on measure scores, we do not recommend adjusting the scores for these social risk factors."</t>
  </si>
  <si>
    <t>Medicare Spending Per Beneficiary – Post Acute Care Measure for Skilled Nursing Facilities</t>
  </si>
  <si>
    <t>Claims, Assessment Data, Enrollment Data, •	2017 American Community Survey, Rural-Urban Continuum Codes 2013, Provider of Services Current Files (POS File), Nursing Home Compare data, Common Medicare Environment (CME) database</t>
  </si>
  <si>
    <t>The developer states that, "given the minimal impact of including SRFs [social risk factors] in the risk-adjustment model on measure scores, we do not recommend adjusting the scores for these social risk factors."</t>
  </si>
  <si>
    <t>Medicare Spending Per Beneficiary – Post Acute Care Measure for Home Health Agencies</t>
  </si>
  <si>
    <t>Center for Medicare and Medicaid Services/Abt Associates</t>
  </si>
  <si>
    <t>Claims, Assessment Data, Enrollment Data, •	2017 American Community Survey, Rural-Urban Continuum Codes 2013, Provider of Services Current Files (POS File), Home Health Compare data, Common Medicare Environment (CME) database</t>
  </si>
  <si>
    <t>The developer states that "given the minimal impact of including SRFs [social risk factors] in the risk adjustment model on measure scores, we do not recommend adjusting the scores for these social risk factors."</t>
  </si>
  <si>
    <t>Medicare Spending Per Beneficiary (MSPB) Clinician</t>
  </si>
  <si>
    <t>Claims, Assessment Data, Enrollment Data, American Community Survey (ACS) &amp; Common Medicare Environment (CME)</t>
  </si>
  <si>
    <t>Gender, dual status, race, income, education, unemployment, AHRQ SES Index</t>
  </si>
  <si>
    <t>The developer states that the "results indicate that the inclusion of social risk factors in the current risk adjustment model would have a limited effect on measure scores. Due to the inconsistent direction and limited impact of social risk factor effects under the current risk adjustment model, we believe the MSPB Clinician measure risk adjustment model sufficiently accounts for the effects of social risk factors on clinician measure scores."</t>
  </si>
  <si>
    <t>Total Per Capita Cost (TPCC)</t>
  </si>
  <si>
    <t>No Applicable Setting</t>
  </si>
  <si>
    <t>Claims, Assessment Data, Enrollment Data, •	American Community Survey, Common Medicare Environment (CME) database, Minimum Data Set</t>
  </si>
  <si>
    <t>Gender, dual status, AHRQ SES Index, income, race/ethnicity, age, unemployment</t>
  </si>
  <si>
    <t>gender and dual status</t>
  </si>
  <si>
    <t>Area Deprivation Index, employment status, race/ethnicity, dual status, gender</t>
  </si>
  <si>
    <t>Facility 7-Day Risk-Standardized Hospital Visit Rate after Outpatient Colonoscopy</t>
  </si>
  <si>
    <t>Center for Medicare and Medicaid Services/Yale Center for Outcomes Research and Evaluation (CORE)</t>
  </si>
  <si>
    <t>Claims, Enrollment Data, Enrollment database files; Master Beneficiary Summary File (MBSF) Database, Census Data/American Community Survey</t>
  </si>
  <si>
    <t>dual status, AHRQ SES Index</t>
  </si>
  <si>
    <t>The developer states that "given the testing results, CMS decided that on balance, the benefits of a measure that can illuminate the potential disparities for beneficiaries with the two social risk factors outweigh the concerns of fairness or unintended consequences of not adjusting for these. CMS therefore has decided not to adjust this measure for either DE or the AHRQ SES Index. CMS, however, is testing approaches to stratifying this measure by social risk factors under the IMPACT Act and will continue to assess the issue in measure reevaluation."</t>
  </si>
  <si>
    <t>Claims, Management Data, Registry Data</t>
  </si>
  <si>
    <t>Area Deprivation Index, gender, race/ethnicity, dual status, employment status</t>
  </si>
  <si>
    <t>Status</t>
  </si>
  <si>
    <t>Under Review</t>
  </si>
  <si>
    <t>I List</t>
  </si>
  <si>
    <t>J List</t>
  </si>
  <si>
    <t>K List</t>
  </si>
  <si>
    <t>M List</t>
  </si>
  <si>
    <t>N List</t>
  </si>
  <si>
    <t>Low validity: risk adjustment</t>
  </si>
  <si>
    <t>Intermediate Clinical Outcome</t>
  </si>
  <si>
    <t>Low validity: other</t>
  </si>
  <si>
    <t>Low reliability</t>
  </si>
  <si>
    <t>Project List</t>
  </si>
  <si>
    <t xml:space="preserve">All Cause Admission/ Readmissions </t>
  </si>
  <si>
    <t>Measure</t>
  </si>
  <si>
    <t>Steward/Developer</t>
  </si>
  <si>
    <t xml:space="preserve">Use in Federal  Programs </t>
  </si>
  <si>
    <t>Measure Review Cycle</t>
  </si>
  <si>
    <t>1790 Risk-Adjusted Morbidity and Mortality for Lung Resection for Lung Cancer</t>
  </si>
  <si>
    <t>Public and Member Commenting; Recommended for Endorsement</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</si>
  <si>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</si>
  <si>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</si>
  <si>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</si>
  <si>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</si>
  <si>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</si>
  <si>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</si>
  <si>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</si>
  <si>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</si>
  <si>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</si>
  <si>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</si>
  <si>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</si>
  <si>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</si>
  <si>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</si>
  <si>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</si>
  <si>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</si>
  <si>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Perinatal and Women’s Health</t>
  </si>
  <si>
    <t>Hospital Inpatient Quality Reporting Program; Centers for Medicare &amp; Medicaid Services</t>
  </si>
  <si>
    <t>3316e Safe Use of Opioid-Concurrent Prescribing</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</si>
  <si>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</si>
  <si>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</si>
  <si>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</si>
  <si>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</si>
  <si>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</si>
  <si>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</si>
  <si>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</si>
  <si>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</si>
  <si>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Maintenance Review Deferred</t>
  </si>
  <si>
    <t>1741: Patient Experience with Surgical Care Based on the Consumer Assessment of Healthcare Providers and Systems (CAHPS) Surgical Care Survey</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</si>
  <si>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</si>
  <si>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</si>
  <si>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</si>
  <si>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</si>
  <si>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</si>
  <si>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</si>
  <si>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</si>
  <si>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</si>
  <si>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</si>
  <si>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</si>
  <si>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</si>
  <si>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</si>
  <si>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</si>
  <si>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</si>
  <si>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</si>
  <si>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</si>
  <si>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</si>
  <si>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</si>
  <si>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</si>
  <si>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</si>
  <si>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Withdrawn-Insufficient Submission</t>
  </si>
  <si>
    <t>0114: Risk-Adjusted Postoperative Renal Failure</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</si>
  <si>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</si>
  <si>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</si>
  <si>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</si>
  <si>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</si>
  <si>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</si>
  <si>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</si>
  <si>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</si>
  <si>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</si>
  <si>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</si>
  <si>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</si>
  <si>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</si>
  <si>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</si>
  <si>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</si>
  <si>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</si>
  <si>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</si>
  <si>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</si>
  <si>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Withdrawn-Testing Rated Insufficient by Scientific Methods Panel</t>
  </si>
  <si>
    <t>3402 Standardized First Kidney Transplant Waitlist Ratio for Incident Dialysis Patients (SWR)</t>
  </si>
  <si>
    <t>Submitted; New measure</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</si>
  <si>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</si>
  <si>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</si>
  <si>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</si>
  <si>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</si>
  <si>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</si>
  <si>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</si>
  <si>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</si>
  <si>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</si>
  <si>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</si>
  <si>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</si>
  <si>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</si>
  <si>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</si>
  <si>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</si>
  <si>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</si>
  <si>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</si>
  <si>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</si>
  <si>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</si>
  <si>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</si>
  <si>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</si>
  <si>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</si>
  <si>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</si>
  <si>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</si>
  <si>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</si>
  <si>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</si>
  <si>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</si>
  <si>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</si>
  <si>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</si>
  <si>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</si>
  <si>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</si>
  <si>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</si>
  <si>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</si>
  <si>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</si>
  <si>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</si>
  <si>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</si>
  <si>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</si>
  <si>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</si>
  <si>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</si>
  <si>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</si>
  <si>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</si>
  <si>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</si>
  <si>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3400: Use of pharmacotherapy for opioid use disorder (OUD)</t>
  </si>
  <si>
    <t>0676: Percent of Residents Who Self-Report Moderate to Severe Pain (Short Stay)</t>
  </si>
  <si>
    <t>CMS</t>
  </si>
  <si>
    <t xml:space="preserve">Submitted; Maintenance measure </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</si>
  <si>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</si>
  <si>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</si>
  <si>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</si>
  <si>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</si>
  <si>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</si>
  <si>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Medicare SSP; Next Generation, and Pioneer ACO Model</t>
  </si>
  <si>
    <t>3404: Standardized Emergency Department Encounter Ratio (SEDR) for Dialysis Facilities</t>
  </si>
  <si>
    <t>CMS/ University of Michigan Kidney Epidemiology and Cost Center</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</si>
  <si>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</si>
  <si>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</si>
  <si>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CMS/ Mathematica Policy Research, Inc.</t>
  </si>
  <si>
    <t>0005: CAHPS Clinician &amp; Group Surveys (CG-CAHPS)-Adult, Child</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</si>
  <si>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</si>
  <si>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</si>
  <si>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</si>
  <si>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</si>
  <si>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</si>
  <si>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</si>
  <si>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</si>
  <si>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</si>
  <si>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</si>
  <si>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</si>
  <si>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</si>
  <si>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</si>
  <si>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Spring 2018; Was previously submitted in the Fall 2017 Cycle but the measure was withdrawn</t>
  </si>
  <si>
    <t>3420: CoreQ: AL Resident Satisfaction Measure</t>
  </si>
  <si>
    <t>Submitted, new measure</t>
  </si>
  <si>
    <t>3422: CoreQ: AL Family Satisfaction Measure</t>
  </si>
  <si>
    <t>0383: Oncology:  Plan of Care for Pain – Medical Oncology and Radiation Oncology (paired with 0384)</t>
  </si>
  <si>
    <t>Submitted, maintenance measure</t>
  </si>
  <si>
    <t>0384: Oncology: Medical and Radiation - Pain Intensity Quantified (submitted as 3438)</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</si>
  <si>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</si>
  <si>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</si>
  <si>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</si>
  <si>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</si>
  <si>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3385: Lung Cancer Reporting (Biopsy/Cytology Specimens)</t>
  </si>
  <si>
    <t>3386: Lung Cancer Reporting (Resection Specimens)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</si>
</sst>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b/>
      <sz val="9"/>
      <name val="Calibri"/>
      <family val="2"/>
      <scheme val="minor"/>
    </font>
    <font>
      <b/>
      <sz val="9"/>
      <color rgb="FF000000"/>
      <name val="Calibri"/>
      <family val="2"/>
      <scheme val="minor"/>
    </font>
    <font>
      <b/>
      <sz val="8"/>
      <color theme="1"/>
      <name val="Calibri"/>
      <family val="2"/>
      <scheme val="minor"/>
    </font>
    <font>
      <sz val="10"/>
      <name val="Calibri"/>
      <family val="2"/>
      <scheme val="minor"/>
    </font>
    <font>
      <i/>
      <sz val="9"/>
      <color theme="0"/>
      <name val="Calibri"/>
      <family val="2"/>
      <scheme val="minor"/>
    </font>
    <font>
      <sz val="11"/>
      <name val="Calibri"/>
      <family val="2"/>
      <scheme val="minor"/>
    </font>
    <font>
      <sz val="16"/>
      <color theme="5" tint="-0.499984740745262"/>
      <name val="Calibri"/>
      <family val="2"/>
      <scheme val="minor"/>
    </font>
    <font>
      <b/>
      <sz val="12"/>
      <color theme="5" tint="-0.499984740745262"/>
      <name val="Calibri"/>
      <family val="2"/>
      <scheme val="minor"/>
    </font>
    <font>
      <sz val="12"/>
      <color theme="5" tint="-0.499984740745262"/>
      <name val="Calibri"/>
      <family val="2"/>
      <scheme val="minor"/>
    </font>
    <font>
      <sz val="13"/>
      <color theme="0"/>
      <name val="Calibri"/>
      <family val="2"/>
      <scheme val="minor"/>
    </font>
    <font>
      <u/>
      <sz val="10"/>
      <color rgb="FF0000CC"/>
      <name val="Calibri"/>
      <family val="2"/>
      <scheme val="minor"/>
    </font>
    <font>
      <sz val="8"/>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5A6BD"/>
        <bgColor rgb="FFD5A6BD"/>
      </patternFill>
    </fill>
    <fill>
      <patternFill patternType="solid">
        <fgColor rgb="FFD9D9D9"/>
        <bgColor rgb="FFD9D9D9"/>
      </patternFill>
    </fill>
    <fill>
      <patternFill patternType="solid">
        <fgColor theme="4"/>
        <bgColor rgb="FF9FC5E8"/>
      </patternFill>
    </fill>
    <fill>
      <patternFill patternType="solid">
        <fgColor theme="5"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4659260841701"/>
        <bgColor theme="0" tint="-0.2499465926084170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17" fillId="0" borderId="0" applyNumberFormat="0" applyFill="0" applyBorder="0" applyAlignment="0" applyProtection="0"/>
    <xf numFmtId="0" fontId="20" fillId="0" borderId="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5" fillId="31" borderId="0" applyNumberFormat="0" applyBorder="0" applyAlignment="0" applyProtection="0"/>
    <xf numFmtId="0" fontId="26" fillId="32" borderId="9" applyNumberFormat="0" applyAlignment="0" applyProtection="0"/>
    <xf numFmtId="0" fontId="22" fillId="33" borderId="12" applyNumberFormat="0" applyAlignment="0" applyProtection="0"/>
    <xf numFmtId="0" fontId="27" fillId="0" borderId="0" applyNumberFormat="0" applyFill="0" applyBorder="0" applyAlignment="0" applyProtection="0"/>
    <xf numFmtId="0" fontId="28" fillId="34" borderId="0" applyNumberFormat="0" applyBorder="0" applyAlignment="0" applyProtection="0"/>
    <xf numFmtId="0" fontId="29" fillId="0" borderId="7" applyNumberFormat="0" applyFill="0" applyAlignment="0" applyProtection="0"/>
    <xf numFmtId="0" fontId="30" fillId="0" borderId="15"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8" borderId="9" applyNumberFormat="0" applyAlignment="0" applyProtection="0"/>
    <xf numFmtId="0" fontId="33" fillId="0" borderId="11" applyNumberFormat="0" applyFill="0" applyAlignment="0" applyProtection="0"/>
    <xf numFmtId="0" fontId="34" fillId="35" borderId="0" applyNumberFormat="0" applyBorder="0" applyAlignment="0" applyProtection="0"/>
    <xf numFmtId="0" fontId="20" fillId="7" borderId="13" applyNumberFormat="0" applyAlignment="0" applyProtection="0"/>
    <xf numFmtId="0" fontId="35" fillId="32" borderId="10" applyNumberFormat="0" applyAlignment="0" applyProtection="0"/>
    <xf numFmtId="0" fontId="36" fillId="0" borderId="0" applyNumberFormat="0" applyFill="0" applyBorder="0" applyAlignment="0" applyProtection="0"/>
    <xf numFmtId="0" fontId="23" fillId="0" borderId="14" applyNumberFormat="0" applyFill="0" applyAlignment="0" applyProtection="0"/>
    <xf numFmtId="0" fontId="24" fillId="0" borderId="0" applyNumberFormat="0" applyFill="0" applyBorder="0" applyAlignment="0" applyProtection="0"/>
  </cellStyleXfs>
  <cellXfs count="147">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7" fillId="2" borderId="0" xfId="0" applyFont="1" applyFill="1"/>
    <xf numFmtId="0" fontId="7" fillId="0" borderId="0" xfId="0" applyFont="1" applyFill="1"/>
    <xf numFmtId="164" fontId="0" fillId="0" borderId="0" xfId="0" applyNumberFormat="1" applyAlignment="1">
      <alignment horizontal="center"/>
    </xf>
    <xf numFmtId="0" fontId="0" fillId="0" borderId="0" xfId="0" applyNumberFormat="1" applyAlignment="1">
      <alignment horizontal="center"/>
    </xf>
    <xf numFmtId="1" fontId="0" fillId="0" borderId="0" xfId="0" applyNumberFormat="1" applyAlignment="1">
      <alignment horizontal="center"/>
    </xf>
    <xf numFmtId="0" fontId="9" fillId="0" borderId="0" xfId="0" applyFont="1" applyAlignment="1">
      <alignment wrapText="1"/>
    </xf>
    <xf numFmtId="0" fontId="8" fillId="0" borderId="0" xfId="0" applyFont="1" applyFill="1" applyAlignment="1"/>
    <xf numFmtId="0" fontId="4" fillId="2" borderId="0" xfId="0" applyFont="1" applyFill="1" applyBorder="1" applyAlignment="1">
      <alignment vertical="top"/>
    </xf>
    <xf numFmtId="0" fontId="5"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8" fillId="3" borderId="0" xfId="0" applyFont="1" applyFill="1" applyAlignment="1">
      <alignment wrapText="1"/>
    </xf>
    <xf numFmtId="0" fontId="0" fillId="3" borderId="0" xfId="0" applyFill="1"/>
    <xf numFmtId="164" fontId="0" fillId="0" borderId="0" xfId="0" applyNumberFormat="1"/>
    <xf numFmtId="0" fontId="0" fillId="4" borderId="3" xfId="0" applyFont="1" applyFill="1" applyBorder="1" applyAlignment="1">
      <alignment horizontal="center"/>
    </xf>
    <xf numFmtId="0" fontId="0" fillId="0" borderId="2" xfId="0" applyFont="1" applyBorder="1" applyAlignment="1">
      <alignment horizontal="center"/>
    </xf>
    <xf numFmtId="0" fontId="0" fillId="4" borderId="2" xfId="0" applyFont="1" applyFill="1" applyBorder="1" applyAlignment="1">
      <alignment horizontal="center"/>
    </xf>
    <xf numFmtId="0" fontId="12" fillId="0" borderId="0" xfId="0" applyFont="1" applyFill="1" applyBorder="1" applyAlignment="1">
      <alignment wrapText="1"/>
    </xf>
    <xf numFmtId="0" fontId="0" fillId="0" borderId="0" xfId="0" applyFont="1" applyFill="1" applyBorder="1"/>
    <xf numFmtId="0" fontId="9" fillId="4" borderId="4" xfId="0" applyFont="1" applyFill="1" applyBorder="1" applyAlignment="1">
      <alignment vertical="top" wrapText="1"/>
    </xf>
    <xf numFmtId="0" fontId="9" fillId="0" borderId="4" xfId="0" applyFont="1" applyBorder="1" applyAlignment="1">
      <alignment vertical="top" wrapText="1"/>
    </xf>
    <xf numFmtId="0" fontId="13"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8" fillId="3" borderId="0" xfId="0" applyFont="1" applyFill="1" applyAlignment="1"/>
    <xf numFmtId="0" fontId="0" fillId="0" borderId="0" xfId="0" applyAlignment="1">
      <alignment vertical="top" wrapText="1"/>
    </xf>
    <xf numFmtId="0" fontId="15" fillId="0" borderId="0" xfId="0" applyFont="1"/>
    <xf numFmtId="0" fontId="0" fillId="0" borderId="0" xfId="0" applyFont="1" applyBorder="1" applyAlignment="1">
      <alignment vertical="top" wrapText="1"/>
    </xf>
    <xf numFmtId="0" fontId="0" fillId="2" borderId="0" xfId="0" applyFill="1" applyAlignment="1">
      <alignment wrapText="1"/>
    </xf>
    <xf numFmtId="49" fontId="6" fillId="0" borderId="0" xfId="0" applyNumberFormat="1" applyFont="1" applyAlignment="1">
      <alignment vertical="top" wrapText="1"/>
    </xf>
    <xf numFmtId="0" fontId="19" fillId="0" borderId="0" xfId="0" applyFont="1"/>
    <xf numFmtId="0" fontId="14" fillId="0" borderId="0" xfId="0" applyFont="1" applyAlignment="1">
      <alignment vertical="top"/>
    </xf>
    <xf numFmtId="0" fontId="18" fillId="0" borderId="0" xfId="0" applyFont="1" applyAlignment="1">
      <alignment vertical="top"/>
    </xf>
    <xf numFmtId="0" fontId="11" fillId="0" borderId="1" xfId="0" applyFont="1" applyBorder="1" applyAlignment="1">
      <alignment horizontal="center" vertical="top" wrapText="1" shrinkToFit="1"/>
    </xf>
    <xf numFmtId="0" fontId="40" fillId="0" borderId="1" xfId="0" applyFont="1" applyBorder="1" applyAlignment="1">
      <alignment horizontal="center" vertical="top" wrapText="1" shrinkToFit="1"/>
    </xf>
    <xf numFmtId="0" fontId="1" fillId="0" borderId="1" xfId="0" applyFont="1" applyBorder="1" applyAlignment="1">
      <alignment horizontal="left" vertical="top" wrapText="1"/>
    </xf>
    <xf numFmtId="0" fontId="38" fillId="37" borderId="1" xfId="0" applyFont="1" applyFill="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vertical="top" wrapText="1"/>
    </xf>
    <xf numFmtId="0" fontId="0" fillId="4" borderId="3" xfId="0" applyNumberFormat="1" applyFont="1" applyFill="1" applyBorder="1" applyAlignment="1">
      <alignment horizontal="center"/>
    </xf>
    <xf numFmtId="0" fontId="0" fillId="4" borderId="3" xfId="0" applyFont="1" applyFill="1" applyBorder="1"/>
    <xf numFmtId="0" fontId="0" fillId="0" borderId="2" xfId="0" applyNumberFormat="1" applyFont="1" applyBorder="1" applyAlignment="1">
      <alignment horizontal="center"/>
    </xf>
    <xf numFmtId="0" fontId="0" fillId="0" borderId="2" xfId="0" applyFont="1" applyBorder="1"/>
    <xf numFmtId="0" fontId="0" fillId="4" borderId="2" xfId="0" applyNumberFormat="1" applyFont="1" applyFill="1" applyBorder="1" applyAlignment="1">
      <alignment horizontal="center"/>
    </xf>
    <xf numFmtId="0" fontId="0" fillId="4" borderId="2" xfId="0" applyFont="1" applyFill="1" applyBorder="1"/>
    <xf numFmtId="0" fontId="9" fillId="0" borderId="4" xfId="0" applyFont="1" applyBorder="1" applyAlignment="1">
      <alignment wrapText="1"/>
    </xf>
    <xf numFmtId="0" fontId="3" fillId="39" borderId="0" xfId="0" applyFont="1" applyFill="1"/>
    <xf numFmtId="0" fontId="10" fillId="39" borderId="0" xfId="0" applyFont="1" applyFill="1"/>
    <xf numFmtId="0" fontId="10" fillId="39" borderId="0" xfId="0" applyFont="1" applyFill="1" applyAlignment="1">
      <alignment wrapText="1"/>
    </xf>
    <xf numFmtId="0" fontId="12" fillId="39" borderId="6" xfId="0" applyFont="1" applyFill="1" applyBorder="1"/>
    <xf numFmtId="0" fontId="1" fillId="0" borderId="1" xfId="0" applyFont="1" applyBorder="1" applyAlignment="1">
      <alignment vertical="top" wrapText="1"/>
    </xf>
    <xf numFmtId="0" fontId="41" fillId="0" borderId="1" xfId="0" applyFont="1" applyBorder="1" applyAlignment="1">
      <alignmen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left" vertical="top" wrapText="1"/>
    </xf>
    <xf numFmtId="0" fontId="10" fillId="39" borderId="0" xfId="0" applyFont="1" applyFill="1" applyAlignment="1">
      <alignment vertical="top"/>
    </xf>
    <xf numFmtId="0" fontId="10" fillId="39" borderId="0" xfId="0" applyFont="1" applyFill="1" applyAlignment="1">
      <alignment vertical="top" wrapText="1"/>
    </xf>
    <xf numFmtId="0" fontId="8" fillId="3" borderId="0" xfId="0" applyFont="1" applyFill="1" applyAlignment="1">
      <alignment vertical="top" wrapText="1"/>
    </xf>
    <xf numFmtId="164" fontId="0" fillId="0" borderId="0" xfId="0" applyNumberFormat="1" applyFill="1"/>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49" fontId="41" fillId="0" borderId="1" xfId="0" applyNumberFormat="1" applyFont="1" applyBorder="1" applyAlignment="1">
      <alignment horizontal="left" vertical="top" wrapText="1"/>
    </xf>
    <xf numFmtId="0" fontId="38" fillId="0" borderId="1" xfId="0" applyFont="1" applyBorder="1" applyAlignment="1">
      <alignment horizontal="center" vertical="top" wrapText="1" shrinkToFit="1"/>
    </xf>
    <xf numFmtId="0" fontId="0" fillId="0" borderId="0" xfId="0" applyFill="1"/>
    <xf numFmtId="0" fontId="10" fillId="0" borderId="0" xfId="0" applyFont="1" applyFill="1" applyAlignment="1">
      <alignment vertical="top" wrapText="1"/>
    </xf>
    <xf numFmtId="0" fontId="12" fillId="39" borderId="0" xfId="0" applyFont="1" applyFill="1" applyBorder="1" applyAlignment="1">
      <alignment wrapText="1"/>
    </xf>
    <xf numFmtId="0" fontId="9" fillId="4" borderId="5" xfId="0" applyFont="1" applyFill="1" applyBorder="1" applyAlignment="1">
      <alignment vertical="top" wrapText="1"/>
    </xf>
    <xf numFmtId="0" fontId="3" fillId="39" borderId="0" xfId="0" applyFont="1" applyFill="1" applyAlignment="1">
      <alignment wrapText="1"/>
    </xf>
    <xf numFmtId="0" fontId="9" fillId="4" borderId="5" xfId="0" applyFont="1" applyFill="1" applyBorder="1" applyAlignment="1">
      <alignment wrapText="1"/>
    </xf>
    <xf numFmtId="0" fontId="9" fillId="4" borderId="4" xfId="0" applyFont="1" applyFill="1" applyBorder="1" applyAlignment="1">
      <alignment wrapText="1"/>
    </xf>
    <xf numFmtId="0" fontId="5" fillId="2" borderId="0" xfId="0" applyFont="1" applyFill="1" applyAlignment="1"/>
    <xf numFmtId="0" fontId="0" fillId="2" borderId="0" xfId="0" applyFill="1" applyAlignment="1">
      <alignment vertical="top" wrapText="1"/>
    </xf>
    <xf numFmtId="0" fontId="3" fillId="0" borderId="1" xfId="0" applyFont="1" applyBorder="1" applyAlignment="1">
      <alignment horizontal="left" vertical="top" wrapText="1"/>
    </xf>
    <xf numFmtId="0" fontId="1" fillId="0" borderId="1" xfId="0" applyFont="1" applyBorder="1" applyAlignment="1">
      <alignment vertical="top"/>
    </xf>
    <xf numFmtId="0" fontId="1" fillId="40" borderId="1" xfId="0" applyFont="1" applyFill="1" applyBorder="1" applyAlignment="1">
      <alignment vertical="top"/>
    </xf>
    <xf numFmtId="0" fontId="1" fillId="40" borderId="1" xfId="0" applyFont="1" applyFill="1" applyBorder="1" applyAlignment="1">
      <alignment vertical="top" wrapText="1"/>
    </xf>
    <xf numFmtId="49" fontId="41"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Border="1"/>
    <xf numFmtId="0" fontId="10" fillId="39" borderId="0" xfId="0" applyFont="1" applyFill="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xf>
    <xf numFmtId="49" fontId="1" fillId="0" borderId="1" xfId="0" applyNumberFormat="1" applyFont="1" applyBorder="1" applyAlignment="1">
      <alignment horizontal="left" vertical="top"/>
    </xf>
    <xf numFmtId="0" fontId="1" fillId="0" borderId="1" xfId="0" applyFont="1" applyFill="1" applyBorder="1" applyAlignment="1">
      <alignment horizontal="left" vertical="top"/>
    </xf>
    <xf numFmtId="49" fontId="1" fillId="40" borderId="1" xfId="0" applyNumberFormat="1" applyFont="1" applyFill="1" applyBorder="1" applyAlignment="1">
      <alignment horizontal="left" vertical="top"/>
    </xf>
    <xf numFmtId="0" fontId="1" fillId="40" borderId="1" xfId="0" applyFont="1" applyFill="1" applyBorder="1" applyAlignment="1">
      <alignment horizontal="left" vertical="top"/>
    </xf>
    <xf numFmtId="0" fontId="41" fillId="0" borderId="1" xfId="0" applyFont="1" applyBorder="1" applyAlignment="1">
      <alignment horizontal="left" vertical="top" wrapText="1"/>
    </xf>
    <xf numFmtId="0" fontId="1" fillId="41" borderId="1" xfId="0" applyFont="1" applyFill="1" applyBorder="1" applyAlignment="1">
      <alignment vertical="top" wrapText="1"/>
    </xf>
    <xf numFmtId="0" fontId="41" fillId="0" borderId="1" xfId="0" applyFont="1" applyFill="1" applyBorder="1" applyAlignment="1">
      <alignment horizontal="left" vertical="top" wrapText="1"/>
    </xf>
    <xf numFmtId="0" fontId="4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41" fillId="0" borderId="1" xfId="0" applyNumberFormat="1" applyFont="1" applyBorder="1" applyAlignment="1">
      <alignment horizontal="left" vertical="top"/>
    </xf>
    <xf numFmtId="49"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xf>
    <xf numFmtId="0" fontId="1" fillId="2" borderId="1" xfId="0" applyFont="1" applyFill="1" applyBorder="1" applyAlignment="1">
      <alignment vertical="top"/>
    </xf>
    <xf numFmtId="0" fontId="1" fillId="40" borderId="1" xfId="0" applyFont="1" applyFill="1" applyBorder="1" applyAlignment="1">
      <alignment horizontal="left" vertical="top" wrapText="1"/>
    </xf>
    <xf numFmtId="49" fontId="41" fillId="40" borderId="1" xfId="0" applyNumberFormat="1" applyFont="1" applyFill="1" applyBorder="1" applyAlignment="1">
      <alignment horizontal="left" vertical="top" wrapText="1"/>
    </xf>
    <xf numFmtId="49" fontId="1" fillId="40" borderId="1" xfId="0" applyNumberFormat="1" applyFont="1" applyFill="1" applyBorder="1" applyAlignment="1">
      <alignment horizontal="left" vertical="top" wrapText="1"/>
    </xf>
    <xf numFmtId="49" fontId="41" fillId="40" borderId="1" xfId="0" applyNumberFormat="1" applyFont="1" applyFill="1" applyBorder="1" applyAlignment="1">
      <alignment horizontal="left" vertical="top"/>
    </xf>
    <xf numFmtId="49" fontId="11" fillId="0" borderId="1" xfId="0" applyNumberFormat="1" applyFont="1" applyBorder="1" applyAlignment="1">
      <alignment horizontal="center" vertical="top" wrapText="1" shrinkToFi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0" fillId="0" borderId="0" xfId="0" applyAlignment="1"/>
    <xf numFmtId="0" fontId="44" fillId="0" borderId="0" xfId="0" applyFont="1" applyAlignment="1">
      <alignment vertical="top"/>
    </xf>
    <xf numFmtId="0" fontId="46" fillId="2" borderId="0" xfId="0" applyFont="1" applyFill="1" applyBorder="1" applyAlignment="1">
      <alignment vertical="top"/>
    </xf>
    <xf numFmtId="0" fontId="47" fillId="3" borderId="0" xfId="0" applyFont="1" applyFill="1"/>
    <xf numFmtId="0" fontId="9" fillId="0" borderId="0" xfId="0" applyFont="1" applyBorder="1" applyAlignment="1">
      <alignment vertical="top" wrapText="1"/>
    </xf>
    <xf numFmtId="0" fontId="0" fillId="0" borderId="0" xfId="0" applyFont="1" applyBorder="1" applyAlignment="1">
      <alignment horizontal="center"/>
    </xf>
    <xf numFmtId="0" fontId="8" fillId="3" borderId="0" xfId="0" applyFont="1" applyFill="1"/>
    <xf numFmtId="0" fontId="48" fillId="0" borderId="1" xfId="1" applyFont="1" applyFill="1" applyBorder="1" applyAlignment="1">
      <alignment horizontal="left" vertical="top"/>
    </xf>
    <xf numFmtId="0" fontId="48" fillId="2" borderId="1" xfId="1" applyFont="1" applyFill="1" applyBorder="1" applyAlignment="1">
      <alignment horizontal="left" vertical="top"/>
    </xf>
    <xf numFmtId="0" fontId="48" fillId="0" borderId="1" xfId="1" applyFont="1" applyFill="1" applyBorder="1" applyAlignment="1">
      <alignment horizontal="left" vertical="top" wrapText="1"/>
    </xf>
    <xf numFmtId="0" fontId="48" fillId="0" borderId="1" xfId="1" applyFont="1" applyBorder="1" applyAlignment="1">
      <alignment horizontal="left" vertical="top" wrapText="1"/>
    </xf>
    <xf numFmtId="0" fontId="48" fillId="0" borderId="1" xfId="1" applyFont="1" applyBorder="1" applyAlignment="1">
      <alignment vertical="top"/>
    </xf>
    <xf numFmtId="0" fontId="48" fillId="2" borderId="1" xfId="1" applyFont="1" applyFill="1" applyBorder="1" applyAlignment="1">
      <alignment vertical="top"/>
    </xf>
    <xf numFmtId="0" fontId="48" fillId="0" borderId="1" xfId="1" applyFont="1" applyFill="1" applyBorder="1" applyAlignment="1">
      <alignment vertical="top"/>
    </xf>
    <xf numFmtId="0" fontId="48" fillId="0" borderId="1" xfId="1" applyFont="1" applyBorder="1" applyAlignment="1">
      <alignment horizontal="left" vertical="top"/>
    </xf>
    <xf numFmtId="0" fontId="48" fillId="40" borderId="1" xfId="1" applyFont="1" applyFill="1" applyBorder="1" applyAlignment="1">
      <alignment vertical="top"/>
    </xf>
    <xf numFmtId="0" fontId="48" fillId="40" borderId="1" xfId="1" applyFont="1" applyFill="1" applyBorder="1" applyAlignment="1">
      <alignment horizontal="left" vertical="top" wrapText="1"/>
    </xf>
    <xf numFmtId="0" fontId="48" fillId="40" borderId="1" xfId="1" applyFont="1" applyFill="1" applyBorder="1" applyAlignment="1">
      <alignment horizontal="left" vertical="top"/>
    </xf>
    <xf numFmtId="0" fontId="48" fillId="40" borderId="1" xfId="1" applyFont="1" applyFill="1" applyBorder="1" applyAlignment="1">
      <alignment vertical="top" wrapText="1"/>
    </xf>
    <xf numFmtId="0" fontId="1" fillId="2" borderId="0" xfId="0" applyFont="1" applyFill="1" applyBorder="1" applyAlignment="1">
      <alignment wrapText="1"/>
    </xf>
    <xf numFmtId="0" fontId="1" fillId="0" borderId="1" xfId="0" applyFont="1" applyBorder="1" applyAlignment="1"/>
    <xf numFmtId="0" fontId="3" fillId="0" borderId="1" xfId="0" applyFont="1" applyBorder="1" applyAlignment="1">
      <alignment vertical="top"/>
    </xf>
    <xf numFmtId="0" fontId="40" fillId="0" borderId="1" xfId="0" applyFont="1" applyBorder="1" applyAlignment="1">
      <alignment horizontal="center" vertical="top" shrinkToFit="1"/>
    </xf>
    <xf numFmtId="49" fontId="1" fillId="0" borderId="1" xfId="0" applyNumberFormat="1" applyFont="1" applyBorder="1" applyAlignment="1">
      <alignment vertical="top"/>
    </xf>
    <xf numFmtId="49" fontId="1" fillId="40" borderId="1" xfId="0" applyNumberFormat="1" applyFont="1" applyFill="1" applyBorder="1" applyAlignment="1">
      <alignment vertical="top"/>
    </xf>
    <xf numFmtId="0" fontId="1" fillId="40" borderId="0" xfId="0" applyFont="1" applyFill="1" applyAlignment="1">
      <alignment vertical="top"/>
    </xf>
    <xf numFmtId="0" fontId="0" fillId="0" borderId="1" xfId="0" applyBorder="1" applyAlignment="1">
      <alignment horizontal="left" vertical="top"/>
    </xf>
    <xf numFmtId="0" fontId="0" fillId="40" borderId="1" xfId="0" applyFill="1" applyBorder="1" applyAlignment="1">
      <alignment horizontal="left" vertical="top"/>
    </xf>
    <xf numFmtId="0" fontId="1" fillId="42" borderId="1" xfId="0" applyFont="1" applyFill="1" applyBorder="1" applyAlignment="1">
      <alignment horizontal="left" vertical="top" wrapText="1"/>
    </xf>
    <xf numFmtId="0" fontId="0" fillId="0" borderId="1" xfId="0"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top" wrapText="1"/>
    </xf>
    <xf numFmtId="0" fontId="38" fillId="38" borderId="1" xfId="0" applyFont="1" applyFill="1" applyBorder="1" applyAlignment="1">
      <alignment horizontal="center" vertical="top" wrapText="1"/>
    </xf>
    <xf numFmtId="49" fontId="39" fillId="26" borderId="1" xfId="0" applyNumberFormat="1" applyFont="1" applyFill="1" applyBorder="1" applyAlignment="1">
      <alignment horizontal="center" vertical="top" wrapText="1"/>
    </xf>
    <xf numFmtId="0" fontId="39" fillId="26" borderId="1" xfId="0" applyFont="1" applyFill="1" applyBorder="1" applyAlignment="1">
      <alignment horizontal="center" vertical="top" wrapText="1"/>
    </xf>
    <xf numFmtId="0" fontId="39" fillId="30" borderId="1" xfId="0" applyFont="1" applyFill="1" applyBorder="1" applyAlignment="1">
      <alignment horizontal="center" vertical="top" wrapText="1"/>
    </xf>
    <xf numFmtId="0" fontId="38" fillId="36" borderId="1" xfId="0" applyFont="1" applyFill="1" applyBorder="1" applyAlignment="1">
      <alignment horizontal="center" vertical="top" wrapText="1"/>
    </xf>
  </cellXfs>
  <cellStyles count="4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2" xfId="2"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163">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left style="thin">
          <color theme="5"/>
        </left>
        <right/>
        <top style="thin">
          <color theme="5"/>
        </top>
        <bottom/>
        <vertical/>
        <horizontal/>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right/>
        <top style="thin">
          <color theme="5"/>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border diagonalUp="0" diagonalDown="0" outline="0">
        <left/>
        <right/>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alignment textRotation="0" wrapText="1"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style="thin">
          <color theme="5"/>
        </top>
        <bottom/>
      </border>
    </dxf>
    <dxf>
      <alignment textRotation="0" wrapText="1" indent="0" justifyLastLine="0" shrinkToFit="0" readingOrder="0"/>
    </dxf>
    <dxf>
      <border outline="0">
        <left style="thin">
          <color theme="5"/>
        </left>
        <top style="thin">
          <color theme="5"/>
        </top>
        <bottom style="thin">
          <color theme="5"/>
        </bottom>
      </border>
    </dxf>
    <dxf>
      <font>
        <strike val="0"/>
        <outline val="0"/>
        <shadow val="0"/>
        <u val="none"/>
        <vertAlign val="baseline"/>
        <sz val="9"/>
        <color theme="0"/>
        <name val="Calibri"/>
        <scheme val="minor"/>
      </font>
      <fill>
        <patternFill patternType="solid">
          <fgColor indexed="64"/>
          <bgColor theme="5" tint="-0.499984740745262"/>
        </patternFill>
      </fil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alignment horizontal="general" vertical="top" textRotation="0" indent="0" justifyLastLine="0" shrinkToFit="0" readingOrder="0"/>
    </dxf>
    <dxf>
      <numFmt numFmtId="164" formatCode="0.0%"/>
      <fill>
        <patternFill patternType="none">
          <fgColor indexed="64"/>
          <bgColor auto="1"/>
        </patternFill>
      </fil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s>
  <tableStyles count="0" defaultTableStyle="TableStyleMedium2" defaultPivotStyle="PivotStyleLight16"/>
  <colors>
    <mruColors>
      <color rgb="FF0000CC"/>
      <color rgb="FFE37F1C"/>
      <color rgb="FF5C0B7C"/>
      <color rgb="FFCD4C00"/>
      <color rgb="FF6B7A17"/>
      <color rgb="FF3B6E8F"/>
      <color rgb="FF6C207E"/>
      <color rgb="FF80A1B6"/>
      <color rgb="FF88952B"/>
      <color rgb="FF5C6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600075</xdr:colOff>
      <xdr:row>4</xdr:row>
      <xdr:rowOff>152400</xdr:rowOff>
    </xdr:from>
    <xdr:to>
      <xdr:col>4</xdr:col>
      <xdr:colOff>171133</xdr:colOff>
      <xdr:row>16</xdr:row>
      <xdr:rowOff>999577</xdr:rowOff>
    </xdr:to>
    <xdr:pic>
      <xdr:nvPicPr>
        <xdr:cNvPr id="4" name="Picture 3" descr="Image of the sort function located in Row 1 of each column. " title="Sort Menu Demonstrati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48600" y="127635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a:extLst>
            <a:ext uri="{FF2B5EF4-FFF2-40B4-BE49-F238E27FC236}">
              <a16:creationId xmlns:a16="http://schemas.microsoft.com/office/drawing/2014/main" id="{00000000-0008-0000-0100-000008000000}"/>
            </a:ext>
          </a:extLst>
        </xdr:cNvPr>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urphy\AppData\Local\Microsoft\Windows\INetCache\IE\NZ7519SF\social_risk_measure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3" totalsRowShown="0" headerRowDxfId="162">
  <autoFilter ref="A3:E13" xr:uid="{00000000-0009-0000-0100-000001000000}"/>
  <tableColumns count="5">
    <tableColumn id="1" xr3:uid="{00000000-0010-0000-0000-000001000000}" name=" " dataDxfId="161"/>
    <tableColumn id="2" xr3:uid="{00000000-0010-0000-0000-000002000000}" name="Total" dataDxfId="160"/>
    <tableColumn id="3" xr3:uid="{00000000-0010-0000-0000-000003000000}" name="% of all measures" dataDxfId="159"/>
    <tableColumn id="7" xr3:uid="{00000000-0010-0000-0000-000007000000}" name="Total Risk Adjusted Measures" dataDxfId="158"/>
    <tableColumn id="4" xr3:uid="{E9DEF971-0678-4B0B-BC71-E97DD89C8802}" name="% of risk adjusted measures" dataDxfId="157"/>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57" displayName="Table157" ref="A26:C37" totalsRowShown="0" headerRowDxfId="156">
  <autoFilter ref="A26:C37" xr:uid="{00000000-0009-0000-0100-000006000000}"/>
  <sortState xmlns:xlrd2="http://schemas.microsoft.com/office/spreadsheetml/2017/richdata2" ref="A27:C37">
    <sortCondition descending="1" ref="B26:B37"/>
  </sortState>
  <tableColumns count="3">
    <tableColumn id="1" xr3:uid="{00000000-0010-0000-0100-000001000000}" name="Risk Factor" dataDxfId="155"/>
    <tableColumn id="2" xr3:uid="{00000000-0010-0000-0100-000002000000}" name="Total Times Cited" dataDxfId="154">
      <calculatedColumnFormula>COUNTIF(#REF!, "yes")</calculatedColumnFormula>
    </tableColumn>
    <tableColumn id="3" xr3:uid="{00000000-0010-0000-0100-000003000000}" name="% of Risk-adjusted Measures that Considered Factor" dataDxfId="153">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5734" displayName="Table15734" ref="A71:C79" totalsRowShown="0" headerRowDxfId="152">
  <autoFilter ref="A71:C79" xr:uid="{00000000-0009-0000-0100-000003000000}"/>
  <sortState xmlns:xlrd2="http://schemas.microsoft.com/office/spreadsheetml/2017/richdata2" ref="A66:B79">
    <sortCondition ref="A26:A37"/>
  </sortState>
  <tableColumns count="3">
    <tableColumn id="1" xr3:uid="{00000000-0010-0000-0200-000001000000}" name="Setting" dataDxfId="151"/>
    <tableColumn id="2" xr3:uid="{00000000-0010-0000-0200-000002000000}" name="Total" dataDxfId="150">
      <calculatedColumnFormula>COUNTIF(#REF!, "*Claims*")</calculatedColumnFormula>
    </tableColumn>
    <tableColumn id="3" xr3:uid="{00000000-0010-0000-0200-000003000000}" name="Total Risk Adjusted" dataDxfId="149">
      <calculatedColumnFormula>COUNTIFS(#REF!, "*claims*",#REF!, "Yes")</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6:B23" totalsRowShown="0" headerRowDxfId="148" tableBorderDxfId="147">
  <autoFilter ref="A16:B23" xr:uid="{00000000-0009-0000-0100-000004000000}"/>
  <tableColumns count="2">
    <tableColumn id="1" xr3:uid="{00000000-0010-0000-0300-000001000000}" name=" " dataDxfId="146"/>
    <tableColumn id="2" xr3:uid="{00000000-0010-0000-0300-000002000000}" name="Total" dataDxfId="145"/>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54:C67" headerRowDxfId="144" tableBorderDxfId="143">
  <autoFilter ref="A54:C67" xr:uid="{00000000-0009-0000-0100-000002000000}"/>
  <tableColumns count="3">
    <tableColumn id="1" xr3:uid="{00000000-0010-0000-0400-000001000000}" name="Setting" totalsRowLabel="Total" dataDxfId="142" totalsRowDxfId="141"/>
    <tableColumn id="2" xr3:uid="{00000000-0010-0000-0400-000002000000}" name="Total" dataDxfId="140" totalsRowDxfId="139"/>
    <tableColumn id="3" xr3:uid="{00000000-0010-0000-0400-000003000000}" name="Total Risk Adjusted" totalsRowFunction="count" dataDxfId="138" totalsRowDxfId="137"/>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DF8CCD-950A-4F31-B22E-8134F5F4B61A}" name="Table1576" displayName="Table1576" ref="A40:C51" totalsRowShown="0" headerRowDxfId="136">
  <autoFilter ref="A40:C51" xr:uid="{BD85E499-085C-43DF-A566-E340662F941A}"/>
  <sortState xmlns:xlrd2="http://schemas.microsoft.com/office/spreadsheetml/2017/richdata2" ref="A41:C51">
    <sortCondition descending="1" ref="B40:B51"/>
  </sortState>
  <tableColumns count="3">
    <tableColumn id="1" xr3:uid="{F03E2764-94BB-4884-9014-C305609A6B86}" name="Risk Factor" dataDxfId="135"/>
    <tableColumn id="2" xr3:uid="{790764B2-5688-4701-8720-DBD45AFCC364}" name="Total Times Cited" dataDxfId="134">
      <calculatedColumnFormula>COUNTIF(#REF!, "yes")</calculatedColumnFormula>
    </tableColumn>
    <tableColumn id="3" xr3:uid="{B74A637F-4840-4A92-8016-D0ABCF5AFE9A}" name="% of Risk-adjusted Measures that Included Factor" dataDxfId="133">
      <calculatedColumnFormula>Table1576[[#This Row],[Total Times Cited]]/$B$17</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17" Type="http://schemas.openxmlformats.org/officeDocument/2006/relationships/hyperlink" Target="http://www.qualityforum.org/Patient_Safety.aspx" TargetMode="External"/><Relationship Id="rId21" Type="http://schemas.openxmlformats.org/officeDocument/2006/relationships/hyperlink" Target="http://www.qualityforum.org/Behavioral_Health_and_Substance_Use.aspx" TargetMode="External"/><Relationship Id="rId42" Type="http://schemas.openxmlformats.org/officeDocument/2006/relationships/hyperlink" Target="http://www.qualityforum.org/Cardiovascular.aspx" TargetMode="External"/><Relationship Id="rId63" Type="http://schemas.openxmlformats.org/officeDocument/2006/relationships/hyperlink" Target="http://www.qualityforum.org/Geriatrics_and_Palliative_Care.aspx" TargetMode="External"/><Relationship Id="rId84" Type="http://schemas.openxmlformats.org/officeDocument/2006/relationships/hyperlink" Target="http://www.qualityforum.org/Patient_Experience_and_Function.aspx" TargetMode="External"/><Relationship Id="rId138" Type="http://schemas.openxmlformats.org/officeDocument/2006/relationships/hyperlink" Target="http://www.qualityforum.org/Primary_Care_and_Chronic_Illness.aspx" TargetMode="External"/><Relationship Id="rId159" Type="http://schemas.openxmlformats.org/officeDocument/2006/relationships/hyperlink" Target="http://www.qualityforum.org/Renal.aspx" TargetMode="External"/><Relationship Id="rId170" Type="http://schemas.openxmlformats.org/officeDocument/2006/relationships/hyperlink" Target="http://www.qualityforum.org/Surgery_2017-2018.aspx" TargetMode="External"/><Relationship Id="rId191" Type="http://schemas.openxmlformats.org/officeDocument/2006/relationships/hyperlink" Target="http://www.qualityforum.org/Surgery_2017-2018.aspx" TargetMode="External"/><Relationship Id="rId205" Type="http://schemas.openxmlformats.org/officeDocument/2006/relationships/hyperlink" Target="http://www.qualityforum.org/All_Cause_Admissions_and_Readmissions.aspx" TargetMode="External"/><Relationship Id="rId226" Type="http://schemas.openxmlformats.org/officeDocument/2006/relationships/hyperlink" Target="http://www.qualityforum.org/Primary_Care_and_Chronic_Illness.aspx" TargetMode="External"/><Relationship Id="rId247" Type="http://schemas.openxmlformats.org/officeDocument/2006/relationships/hyperlink" Target="http://www.qualityforum.org/Patient_Safety.aspx" TargetMode="External"/><Relationship Id="rId107" Type="http://schemas.openxmlformats.org/officeDocument/2006/relationships/hyperlink" Target="http://www.qualityforum.org/Patient_Safety.aspx" TargetMode="External"/><Relationship Id="rId268" Type="http://schemas.openxmlformats.org/officeDocument/2006/relationships/hyperlink" Target="http://www.qualityforum.org/Renal.aspx" TargetMode="External"/><Relationship Id="rId289" Type="http://schemas.openxmlformats.org/officeDocument/2006/relationships/hyperlink" Target="http://www.qualityforum.org/Patient_Experience_and_Function.aspx" TargetMode="External"/><Relationship Id="rId11" Type="http://schemas.openxmlformats.org/officeDocument/2006/relationships/hyperlink" Target="http://www.qualityforum.org/Behavioral_Health_and_Substance_Use.aspx" TargetMode="External"/><Relationship Id="rId32" Type="http://schemas.openxmlformats.org/officeDocument/2006/relationships/hyperlink" Target="http://www.qualityforum.org/Behavioral_Health_and_Substance_Use.aspx" TargetMode="External"/><Relationship Id="rId53" Type="http://schemas.openxmlformats.org/officeDocument/2006/relationships/hyperlink" Target="http://www.qualityforum.org/Cost_and_Efficiency.aspx" TargetMode="External"/><Relationship Id="rId74" Type="http://schemas.openxmlformats.org/officeDocument/2006/relationships/hyperlink" Target="http://www.qualityforum.org/Patient_Experience_and_Function.aspx" TargetMode="External"/><Relationship Id="rId128" Type="http://schemas.openxmlformats.org/officeDocument/2006/relationships/hyperlink" Target="http://www.qualityforum.org/Prevention_and_Population_Health.aspx" TargetMode="External"/><Relationship Id="rId149" Type="http://schemas.openxmlformats.org/officeDocument/2006/relationships/hyperlink" Target="http://www.qualityforum.org/Primary_Care_and_Chronic_Illness.aspx" TargetMode="External"/><Relationship Id="rId5" Type="http://schemas.openxmlformats.org/officeDocument/2006/relationships/hyperlink" Target="http://www.qualityforum.org/Cancer.aspx" TargetMode="External"/><Relationship Id="rId95" Type="http://schemas.openxmlformats.org/officeDocument/2006/relationships/hyperlink" Target="http://www.qualityforum.org/Patient_Experience_and_Function.aspx" TargetMode="External"/><Relationship Id="rId160" Type="http://schemas.openxmlformats.org/officeDocument/2006/relationships/hyperlink" Target="http://www.qualityforum.org/Renal.aspx" TargetMode="External"/><Relationship Id="rId181" Type="http://schemas.openxmlformats.org/officeDocument/2006/relationships/hyperlink" Target="http://www.qualityforum.org/Surgery_2017-2018.aspx" TargetMode="External"/><Relationship Id="rId216" Type="http://schemas.openxmlformats.org/officeDocument/2006/relationships/hyperlink" Target="http://www.qualityforum.org/Cancer.aspx" TargetMode="External"/><Relationship Id="rId237" Type="http://schemas.openxmlformats.org/officeDocument/2006/relationships/hyperlink" Target="http://www.qualityforum.org/All_Cause_Admissions_and_Readmissions.aspx" TargetMode="External"/><Relationship Id="rId258" Type="http://schemas.openxmlformats.org/officeDocument/2006/relationships/hyperlink" Target="http://www.qualityforum.org/Cardiovascular.aspx" TargetMode="External"/><Relationship Id="rId279" Type="http://schemas.openxmlformats.org/officeDocument/2006/relationships/hyperlink" Target="http://www.qualityforum.org/All_Cause_Admissions_and_Readmissions.aspx" TargetMode="External"/><Relationship Id="rId22" Type="http://schemas.openxmlformats.org/officeDocument/2006/relationships/hyperlink" Target="http://www.qualityforum.org/Behavioral_Health_and_Substance_Use.aspx" TargetMode="External"/><Relationship Id="rId43" Type="http://schemas.openxmlformats.org/officeDocument/2006/relationships/hyperlink" Target="http://www.qualityforum.org/Cardiovascular.aspx" TargetMode="External"/><Relationship Id="rId64" Type="http://schemas.openxmlformats.org/officeDocument/2006/relationships/hyperlink" Target="http://www.qualityforum.org/Geriatrics_and_Palliative_Care.aspx" TargetMode="External"/><Relationship Id="rId118" Type="http://schemas.openxmlformats.org/officeDocument/2006/relationships/hyperlink" Target="http://www.qualityforum.org/Perinatal_and_Womens_Health.aspx" TargetMode="External"/><Relationship Id="rId139" Type="http://schemas.openxmlformats.org/officeDocument/2006/relationships/hyperlink" Target="http://www.qualityforum.org/Primary_Care_and_Chronic_Illness.aspx" TargetMode="External"/><Relationship Id="rId290" Type="http://schemas.openxmlformats.org/officeDocument/2006/relationships/hyperlink" Target="http://www.qualityforum.org/All_Cause_Admissions_and_Readmissions.aspx" TargetMode="External"/><Relationship Id="rId85" Type="http://schemas.openxmlformats.org/officeDocument/2006/relationships/hyperlink" Target="http://www.qualityforum.org/Patient_Experience_and_Function.aspx" TargetMode="External"/><Relationship Id="rId150" Type="http://schemas.openxmlformats.org/officeDocument/2006/relationships/hyperlink" Target="http://www.qualityforum.org/Primary_Care_and_Chronic_Illness.aspx" TargetMode="External"/><Relationship Id="rId171" Type="http://schemas.openxmlformats.org/officeDocument/2006/relationships/hyperlink" Target="http://www.qualityforum.org/Surgery_2017-2018.aspx" TargetMode="External"/><Relationship Id="rId192" Type="http://schemas.openxmlformats.org/officeDocument/2006/relationships/hyperlink" Target="http://www.qualityforum.org/Surgery_2017-2018.aspx" TargetMode="External"/><Relationship Id="rId206" Type="http://schemas.openxmlformats.org/officeDocument/2006/relationships/hyperlink" Target="http://www.qualityforum.org/All_Cause_Admissions_and_Readmissions.aspx" TargetMode="External"/><Relationship Id="rId227" Type="http://schemas.openxmlformats.org/officeDocument/2006/relationships/hyperlink" Target="http://www.qualityforum.org/Primary_Care_and_Chronic_Illness.aspx" TargetMode="External"/><Relationship Id="rId248" Type="http://schemas.openxmlformats.org/officeDocument/2006/relationships/hyperlink" Target="http://www.qualityforum.org/Behavioral_Health_and_Substance_Use.aspx" TargetMode="External"/><Relationship Id="rId269" Type="http://schemas.openxmlformats.org/officeDocument/2006/relationships/hyperlink" Target="http://www.qualityforum.org/Surgery_2017-2018.aspx" TargetMode="External"/><Relationship Id="rId12" Type="http://schemas.openxmlformats.org/officeDocument/2006/relationships/hyperlink" Target="http://www.qualityforum.org/Behavioral_Health_and_Substance_Use.aspx" TargetMode="External"/><Relationship Id="rId33" Type="http://schemas.openxmlformats.org/officeDocument/2006/relationships/hyperlink" Target="http://www.qualityforum.org/Cardiovascular.aspx" TargetMode="External"/><Relationship Id="rId108" Type="http://schemas.openxmlformats.org/officeDocument/2006/relationships/hyperlink" Target="http://www.qualityforum.org/Patient_Safety.aspx" TargetMode="External"/><Relationship Id="rId129" Type="http://schemas.openxmlformats.org/officeDocument/2006/relationships/hyperlink" Target="http://www.qualityforum.org/Prevention_and_Population_Health.aspx" TargetMode="External"/><Relationship Id="rId280" Type="http://schemas.openxmlformats.org/officeDocument/2006/relationships/hyperlink" Target="http://www.qualityforum.org/Patient_Experience_and_Function.aspx" TargetMode="External"/><Relationship Id="rId54" Type="http://schemas.openxmlformats.org/officeDocument/2006/relationships/hyperlink" Target="http://www.qualityforum.org/Cost_and_Efficiency.aspx" TargetMode="External"/><Relationship Id="rId75" Type="http://schemas.openxmlformats.org/officeDocument/2006/relationships/hyperlink" Target="http://www.qualityforum.org/Patient_Experience_and_Function.aspx" TargetMode="External"/><Relationship Id="rId96" Type="http://schemas.openxmlformats.org/officeDocument/2006/relationships/hyperlink" Target="http://www.qualityforum.org/Patient_Experience_and_Function.aspx" TargetMode="External"/><Relationship Id="rId140" Type="http://schemas.openxmlformats.org/officeDocument/2006/relationships/hyperlink" Target="http://www.qualityforum.org/Primary_Care_and_Chronic_Illness.aspx" TargetMode="External"/><Relationship Id="rId161" Type="http://schemas.openxmlformats.org/officeDocument/2006/relationships/hyperlink" Target="http://www.qualityforum.org/Renal.aspx" TargetMode="External"/><Relationship Id="rId182" Type="http://schemas.openxmlformats.org/officeDocument/2006/relationships/hyperlink" Target="http://www.qualityforum.org/Surgery_2017-2018.aspx" TargetMode="External"/><Relationship Id="rId217" Type="http://schemas.openxmlformats.org/officeDocument/2006/relationships/hyperlink" Target="http://www.qualityforum.org/Cancer.aspx" TargetMode="External"/><Relationship Id="rId6" Type="http://schemas.openxmlformats.org/officeDocument/2006/relationships/hyperlink" Target="http://www.qualityforum.org/Cancer.aspx" TargetMode="External"/><Relationship Id="rId238" Type="http://schemas.openxmlformats.org/officeDocument/2006/relationships/hyperlink" Target="http://www.qualityforum.org/Neurology_.aspx" TargetMode="External"/><Relationship Id="rId259" Type="http://schemas.openxmlformats.org/officeDocument/2006/relationships/hyperlink" Target="http://www.qualityforum.org/Perinatal_and_Womens_Health.aspx" TargetMode="External"/><Relationship Id="rId23" Type="http://schemas.openxmlformats.org/officeDocument/2006/relationships/hyperlink" Target="http://www.qualityforum.org/Behavioral_Health_and_Substance_Use.aspx" TargetMode="External"/><Relationship Id="rId119" Type="http://schemas.openxmlformats.org/officeDocument/2006/relationships/hyperlink" Target="http://www.qualityforum.org/Prevention_and_Population_Health.aspx" TargetMode="External"/><Relationship Id="rId270" Type="http://schemas.openxmlformats.org/officeDocument/2006/relationships/hyperlink" Target="http://www.qualityforum.org/Perinatal_and_Womens_Health.aspx" TargetMode="External"/><Relationship Id="rId291" Type="http://schemas.openxmlformats.org/officeDocument/2006/relationships/hyperlink" Target="http://www.qualityforum.org/All_Cause_Admissions_and_Readmissions.aspx" TargetMode="External"/><Relationship Id="rId44" Type="http://schemas.openxmlformats.org/officeDocument/2006/relationships/hyperlink" Target="http://www.qualityforum.org/Cardiovascular.aspx" TargetMode="External"/><Relationship Id="rId65" Type="http://schemas.openxmlformats.org/officeDocument/2006/relationships/hyperlink" Target="http://www.qualityforum.org/Geriatrics_and_Palliative_Care.aspx" TargetMode="External"/><Relationship Id="rId86" Type="http://schemas.openxmlformats.org/officeDocument/2006/relationships/hyperlink" Target="http://www.qualityforum.org/Patient_Experience_and_Function.aspx" TargetMode="External"/><Relationship Id="rId130" Type="http://schemas.openxmlformats.org/officeDocument/2006/relationships/hyperlink" Target="http://www.qualityforum.org/Prevention_and_Population_Health.aspx" TargetMode="External"/><Relationship Id="rId151" Type="http://schemas.openxmlformats.org/officeDocument/2006/relationships/hyperlink" Target="http://www.qualityforum.org/Primary_Care_and_Chronic_Illness.aspx" TargetMode="External"/><Relationship Id="rId172" Type="http://schemas.openxmlformats.org/officeDocument/2006/relationships/hyperlink" Target="http://www.qualityforum.org/Surgery_2017-2018.aspx" TargetMode="External"/><Relationship Id="rId193" Type="http://schemas.openxmlformats.org/officeDocument/2006/relationships/hyperlink" Target="http://www.qualityforum.org/Surgery_2017-2018.aspx" TargetMode="External"/><Relationship Id="rId207" Type="http://schemas.openxmlformats.org/officeDocument/2006/relationships/hyperlink" Target="http://www.qualityforum.org/All_Cause_Admissions_and_Readmissions.aspx" TargetMode="External"/><Relationship Id="rId228" Type="http://schemas.openxmlformats.org/officeDocument/2006/relationships/hyperlink" Target="http://www.qualityforum.org/Renal.aspx" TargetMode="External"/><Relationship Id="rId249" Type="http://schemas.openxmlformats.org/officeDocument/2006/relationships/hyperlink" Target="http://www.qualityforum.org/Behavioral_Health_and_Substance_Use.aspx" TargetMode="External"/><Relationship Id="rId13" Type="http://schemas.openxmlformats.org/officeDocument/2006/relationships/hyperlink" Target="http://www.qualityforum.org/Behavioral_Health_and_Substance_Use.aspx" TargetMode="External"/><Relationship Id="rId109" Type="http://schemas.openxmlformats.org/officeDocument/2006/relationships/hyperlink" Target="http://www.qualityforum.org/Patient_Safety.aspx" TargetMode="External"/><Relationship Id="rId260" Type="http://schemas.openxmlformats.org/officeDocument/2006/relationships/hyperlink" Target="http://www.qualityforum.org/Perinatal_and_Womens_Health.aspx" TargetMode="External"/><Relationship Id="rId281" Type="http://schemas.openxmlformats.org/officeDocument/2006/relationships/hyperlink" Target="http://www.qualityforum.org/Prevention_and_Population_Health.aspx" TargetMode="External"/><Relationship Id="rId34" Type="http://schemas.openxmlformats.org/officeDocument/2006/relationships/hyperlink" Target="http://www.qualityforum.org/Cardiovascular.aspx" TargetMode="External"/><Relationship Id="rId50" Type="http://schemas.openxmlformats.org/officeDocument/2006/relationships/hyperlink" Target="http://www.qualityforum.org/Cost_and_Efficiency.aspx" TargetMode="External"/><Relationship Id="rId55" Type="http://schemas.openxmlformats.org/officeDocument/2006/relationships/hyperlink" Target="http://www.qualityforum.org/Cost_and_Efficiency.aspx" TargetMode="External"/><Relationship Id="rId76" Type="http://schemas.openxmlformats.org/officeDocument/2006/relationships/hyperlink" Target="http://www.qualityforum.org/Patient_Experience_and_Function.aspx" TargetMode="External"/><Relationship Id="rId97" Type="http://schemas.openxmlformats.org/officeDocument/2006/relationships/hyperlink" Target="http://www.qualityforum.org/Patient_Experience_and_Function.aspx" TargetMode="External"/><Relationship Id="rId104" Type="http://schemas.openxmlformats.org/officeDocument/2006/relationships/hyperlink" Target="http://www.qualityforum.org/Patient_Safety.aspx" TargetMode="External"/><Relationship Id="rId120" Type="http://schemas.openxmlformats.org/officeDocument/2006/relationships/hyperlink" Target="http://www.qualityforum.org/Prevention_and_Population_Health.aspx" TargetMode="External"/><Relationship Id="rId125" Type="http://schemas.openxmlformats.org/officeDocument/2006/relationships/hyperlink" Target="http://www.qualityforum.org/Prevention_and_Population_Health.aspx" TargetMode="External"/><Relationship Id="rId141" Type="http://schemas.openxmlformats.org/officeDocument/2006/relationships/hyperlink" Target="http://www.qualityforum.org/Primary_Care_and_Chronic_Illness.aspx" TargetMode="External"/><Relationship Id="rId146" Type="http://schemas.openxmlformats.org/officeDocument/2006/relationships/hyperlink" Target="http://www.qualityforum.org/Primary_Care_and_Chronic_Illness.aspx" TargetMode="External"/><Relationship Id="rId167" Type="http://schemas.openxmlformats.org/officeDocument/2006/relationships/hyperlink" Target="http://www.qualityforum.org/Surgery_2017-2018.aspx" TargetMode="External"/><Relationship Id="rId188" Type="http://schemas.openxmlformats.org/officeDocument/2006/relationships/hyperlink" Target="http://www.qualityforum.org/Surgery_2017-2018.aspx" TargetMode="External"/><Relationship Id="rId7" Type="http://schemas.openxmlformats.org/officeDocument/2006/relationships/hyperlink" Target="http://www.qualityforum.org/Behavioral_Health_and_Substance_Use.aspx" TargetMode="External"/><Relationship Id="rId71" Type="http://schemas.openxmlformats.org/officeDocument/2006/relationships/hyperlink" Target="http://www.qualityforum.org/Patient_Experience_and_Function.aspx" TargetMode="External"/><Relationship Id="rId92" Type="http://schemas.openxmlformats.org/officeDocument/2006/relationships/hyperlink" Target="http://www.qualityforum.org/Patient_Experience_and_Function.aspx" TargetMode="External"/><Relationship Id="rId162" Type="http://schemas.openxmlformats.org/officeDocument/2006/relationships/hyperlink" Target="http://www.qualityforum.org/Renal.aspx" TargetMode="External"/><Relationship Id="rId183" Type="http://schemas.openxmlformats.org/officeDocument/2006/relationships/hyperlink" Target="http://www.qualityforum.org/Surgery_2017-2018.aspx" TargetMode="External"/><Relationship Id="rId213" Type="http://schemas.openxmlformats.org/officeDocument/2006/relationships/hyperlink" Target="http://www.qualityforum.org/Surgery_2017-2018.aspx" TargetMode="External"/><Relationship Id="rId218" Type="http://schemas.openxmlformats.org/officeDocument/2006/relationships/hyperlink" Target="http://www.qualityforum.org/Cardiovascular.aspx" TargetMode="External"/><Relationship Id="rId234" Type="http://schemas.openxmlformats.org/officeDocument/2006/relationships/hyperlink" Target="http://www.qualityforum.org/Cancer.aspx" TargetMode="External"/><Relationship Id="rId239" Type="http://schemas.openxmlformats.org/officeDocument/2006/relationships/hyperlink" Target="http://www.qualityforum.org/Neurology_.aspx" TargetMode="External"/><Relationship Id="rId2" Type="http://schemas.openxmlformats.org/officeDocument/2006/relationships/hyperlink" Target="http://www.qualityforum.org/Cancer.aspx" TargetMode="External"/><Relationship Id="rId29" Type="http://schemas.openxmlformats.org/officeDocument/2006/relationships/hyperlink" Target="http://www.qualityforum.org/Behavioral_Health_and_Substance_Use.aspx" TargetMode="External"/><Relationship Id="rId250" Type="http://schemas.openxmlformats.org/officeDocument/2006/relationships/hyperlink" Target="http://www.qualityforum.org/Behavioral_Health_and_Substance_Use.aspx" TargetMode="External"/><Relationship Id="rId255" Type="http://schemas.openxmlformats.org/officeDocument/2006/relationships/hyperlink" Target="http://www.qualityforum.org/Cardiovascular.aspx" TargetMode="External"/><Relationship Id="rId271" Type="http://schemas.openxmlformats.org/officeDocument/2006/relationships/hyperlink" Target="http://www.qualityforum.org/Renal.aspx" TargetMode="External"/><Relationship Id="rId276" Type="http://schemas.openxmlformats.org/officeDocument/2006/relationships/hyperlink" Target="http://www.qualityforum.org/Patient_Experience_and_Function.aspx" TargetMode="External"/><Relationship Id="rId292" Type="http://schemas.openxmlformats.org/officeDocument/2006/relationships/hyperlink" Target="http://www.qualityforum.org/Cost_and_Efficiency.aspx" TargetMode="External"/><Relationship Id="rId24" Type="http://schemas.openxmlformats.org/officeDocument/2006/relationships/hyperlink" Target="http://www.qualityforum.org/Behavioral_Health_and_Substance_Use.aspx" TargetMode="External"/><Relationship Id="rId40" Type="http://schemas.openxmlformats.org/officeDocument/2006/relationships/hyperlink" Target="http://www.qualityforum.org/Cardiovascular.aspx" TargetMode="External"/><Relationship Id="rId45" Type="http://schemas.openxmlformats.org/officeDocument/2006/relationships/hyperlink" Target="http://www.qualityforum.org/Cardiovascular.aspx" TargetMode="External"/><Relationship Id="rId66" Type="http://schemas.openxmlformats.org/officeDocument/2006/relationships/hyperlink" Target="http://www.qualityforum.org/Geriatrics_and_Palliative_Care.aspx" TargetMode="External"/><Relationship Id="rId87" Type="http://schemas.openxmlformats.org/officeDocument/2006/relationships/hyperlink" Target="http://www.qualityforum.org/Patient_Experience_and_Function.aspx" TargetMode="External"/><Relationship Id="rId110" Type="http://schemas.openxmlformats.org/officeDocument/2006/relationships/hyperlink" Target="http://www.qualityforum.org/Patient_Safety.aspx" TargetMode="External"/><Relationship Id="rId115" Type="http://schemas.openxmlformats.org/officeDocument/2006/relationships/hyperlink" Target="http://www.qualityforum.org/Patient_Safety.aspx" TargetMode="External"/><Relationship Id="rId131" Type="http://schemas.openxmlformats.org/officeDocument/2006/relationships/hyperlink" Target="http://www.qualityforum.org/Prevention_and_Population_Health.aspx" TargetMode="External"/><Relationship Id="rId136" Type="http://schemas.openxmlformats.org/officeDocument/2006/relationships/hyperlink" Target="http://www.qualityforum.org/Primary_Care_and_Chronic_Illness.aspx" TargetMode="External"/><Relationship Id="rId157" Type="http://schemas.openxmlformats.org/officeDocument/2006/relationships/hyperlink" Target="http://www.qualityforum.org/Renal.aspx" TargetMode="External"/><Relationship Id="rId178" Type="http://schemas.openxmlformats.org/officeDocument/2006/relationships/hyperlink" Target="http://www.qualityforum.org/Surgery_2017-2018.aspx" TargetMode="External"/><Relationship Id="rId61" Type="http://schemas.openxmlformats.org/officeDocument/2006/relationships/hyperlink" Target="http://www.qualityforum.org/Geriatrics_and_Palliative_Care.aspx" TargetMode="External"/><Relationship Id="rId82" Type="http://schemas.openxmlformats.org/officeDocument/2006/relationships/hyperlink" Target="http://www.qualityforum.org/Patient_Experience_and_Function.aspx" TargetMode="External"/><Relationship Id="rId152" Type="http://schemas.openxmlformats.org/officeDocument/2006/relationships/hyperlink" Target="http://www.qualityforum.org/Primary_Care_and_Chronic_Illness.aspx" TargetMode="External"/><Relationship Id="rId173" Type="http://schemas.openxmlformats.org/officeDocument/2006/relationships/hyperlink" Target="http://www.qualityforum.org/Surgery_2017-2018.aspx" TargetMode="External"/><Relationship Id="rId194" Type="http://schemas.openxmlformats.org/officeDocument/2006/relationships/hyperlink" Target="http://www.qualityforum.org/Surgery_2017-2018.aspx" TargetMode="External"/><Relationship Id="rId199" Type="http://schemas.openxmlformats.org/officeDocument/2006/relationships/hyperlink" Target="http://www.qualityforum.org/All_Cause_Admissions_and_Readmissions.aspx" TargetMode="External"/><Relationship Id="rId203" Type="http://schemas.openxmlformats.org/officeDocument/2006/relationships/hyperlink" Target="http://www.qualityforum.org/All_Cause_Admissions_and_Readmissions.aspx" TargetMode="External"/><Relationship Id="rId208" Type="http://schemas.openxmlformats.org/officeDocument/2006/relationships/hyperlink" Target="http://www.qualityforum.org/All_Cause_Admissions_and_Readmissions.aspx" TargetMode="External"/><Relationship Id="rId229" Type="http://schemas.openxmlformats.org/officeDocument/2006/relationships/hyperlink" Target="http://www.qualityforum.org/Renal.aspx" TargetMode="External"/><Relationship Id="rId19" Type="http://schemas.openxmlformats.org/officeDocument/2006/relationships/hyperlink" Target="http://www.qualityforum.org/Behavioral_Health_and_Substance_Use.aspx" TargetMode="External"/><Relationship Id="rId224" Type="http://schemas.openxmlformats.org/officeDocument/2006/relationships/hyperlink" Target="http://www.qualityforum.org/Perinatal_and_Womens_Health.aspx" TargetMode="External"/><Relationship Id="rId240" Type="http://schemas.openxmlformats.org/officeDocument/2006/relationships/hyperlink" Target="http://www.qualityforum.org/Neurology_.aspx" TargetMode="External"/><Relationship Id="rId245" Type="http://schemas.openxmlformats.org/officeDocument/2006/relationships/hyperlink" Target="http://www.qualityforum.org/Patient_Safety.aspx" TargetMode="External"/><Relationship Id="rId261" Type="http://schemas.openxmlformats.org/officeDocument/2006/relationships/hyperlink" Target="http://www.qualityforum.org/Perinatal_and_Womens_Health.aspx" TargetMode="External"/><Relationship Id="rId266" Type="http://schemas.openxmlformats.org/officeDocument/2006/relationships/hyperlink" Target="http://www.qualityforum.org/Primary_Care_and_Chronic_Illness.aspx" TargetMode="External"/><Relationship Id="rId287" Type="http://schemas.openxmlformats.org/officeDocument/2006/relationships/hyperlink" Target="http://www.qualityforum.org/Cost_and_Efficiency.aspx" TargetMode="External"/><Relationship Id="rId14" Type="http://schemas.openxmlformats.org/officeDocument/2006/relationships/hyperlink" Target="http://www.qualityforum.org/Behavioral_Health_and_Substance_Use.aspx" TargetMode="External"/><Relationship Id="rId30" Type="http://schemas.openxmlformats.org/officeDocument/2006/relationships/hyperlink" Target="http://www.qualityforum.org/Behavioral_Health_and_Substance_Use.aspx" TargetMode="External"/><Relationship Id="rId35" Type="http://schemas.openxmlformats.org/officeDocument/2006/relationships/hyperlink" Target="http://www.qualityforum.org/Cardiovascular.aspx" TargetMode="External"/><Relationship Id="rId56" Type="http://schemas.openxmlformats.org/officeDocument/2006/relationships/hyperlink" Target="http://www.qualityforum.org/Cost_and_Efficiency.aspx" TargetMode="External"/><Relationship Id="rId77" Type="http://schemas.openxmlformats.org/officeDocument/2006/relationships/hyperlink" Target="http://www.qualityforum.org/Patient_Experience_and_Function.aspx" TargetMode="External"/><Relationship Id="rId100" Type="http://schemas.openxmlformats.org/officeDocument/2006/relationships/hyperlink" Target="http://www.qualityforum.org/Patient_Safety.aspx" TargetMode="External"/><Relationship Id="rId105" Type="http://schemas.openxmlformats.org/officeDocument/2006/relationships/hyperlink" Target="http://www.qualityforum.org/Patient_Safety.aspx" TargetMode="External"/><Relationship Id="rId126" Type="http://schemas.openxmlformats.org/officeDocument/2006/relationships/hyperlink" Target="http://www.qualityforum.org/Prevention_and_Population_Health.aspx" TargetMode="External"/><Relationship Id="rId147" Type="http://schemas.openxmlformats.org/officeDocument/2006/relationships/hyperlink" Target="http://www.qualityforum.org/Primary_Care_and_Chronic_Illness.aspx" TargetMode="External"/><Relationship Id="rId168" Type="http://schemas.openxmlformats.org/officeDocument/2006/relationships/hyperlink" Target="http://www.qualityforum.org/Surgery_2017-2018.aspx" TargetMode="External"/><Relationship Id="rId282" Type="http://schemas.openxmlformats.org/officeDocument/2006/relationships/hyperlink" Target="http://www.qualityforum.org/Prevention_and_Population_Health.aspx" TargetMode="External"/><Relationship Id="rId8" Type="http://schemas.openxmlformats.org/officeDocument/2006/relationships/hyperlink" Target="http://www.qualityforum.org/Behavioral_Health_and_Substance_Use.aspx" TargetMode="External"/><Relationship Id="rId51" Type="http://schemas.openxmlformats.org/officeDocument/2006/relationships/hyperlink" Target="http://www.qualityforum.org/Cost_and_Efficiency.aspx" TargetMode="External"/><Relationship Id="rId72" Type="http://schemas.openxmlformats.org/officeDocument/2006/relationships/hyperlink" Target="http://www.qualityforum.org/Patient_Experience_and_Function.aspx" TargetMode="External"/><Relationship Id="rId93" Type="http://schemas.openxmlformats.org/officeDocument/2006/relationships/hyperlink" Target="http://www.qualityforum.org/Patient_Experience_and_Function.aspx" TargetMode="External"/><Relationship Id="rId98" Type="http://schemas.openxmlformats.org/officeDocument/2006/relationships/hyperlink" Target="http://www.qualityforum.org/Patient_Safety.aspx" TargetMode="External"/><Relationship Id="rId121" Type="http://schemas.openxmlformats.org/officeDocument/2006/relationships/hyperlink" Target="http://www.qualityforum.org/Prevention_and_Population_Health.aspx" TargetMode="External"/><Relationship Id="rId142" Type="http://schemas.openxmlformats.org/officeDocument/2006/relationships/hyperlink" Target="http://www.qualityforum.org/Primary_Care_and_Chronic_Illness.aspx" TargetMode="External"/><Relationship Id="rId163" Type="http://schemas.openxmlformats.org/officeDocument/2006/relationships/hyperlink" Target="http://www.qualityforum.org/Renal.aspx" TargetMode="External"/><Relationship Id="rId184" Type="http://schemas.openxmlformats.org/officeDocument/2006/relationships/hyperlink" Target="http://www.qualityforum.org/Surgery_2017-2018.aspx" TargetMode="External"/><Relationship Id="rId189" Type="http://schemas.openxmlformats.org/officeDocument/2006/relationships/hyperlink" Target="http://www.qualityforum.org/Surgery_2017-2018.aspx" TargetMode="External"/><Relationship Id="rId219" Type="http://schemas.openxmlformats.org/officeDocument/2006/relationships/hyperlink" Target="http://www.qualityforum.org/Cardiovascular.aspx" TargetMode="External"/><Relationship Id="rId3" Type="http://schemas.openxmlformats.org/officeDocument/2006/relationships/hyperlink" Target="http://www.qualityforum.org/Cancer.aspx" TargetMode="External"/><Relationship Id="rId214" Type="http://schemas.openxmlformats.org/officeDocument/2006/relationships/hyperlink" Target="http://www.qualityforum.org/Behavioral_Health_and_Substance_Use.aspx" TargetMode="External"/><Relationship Id="rId230" Type="http://schemas.openxmlformats.org/officeDocument/2006/relationships/hyperlink" Target="http://www.qualityforum.org/Surgery_2017-2018.aspx" TargetMode="External"/><Relationship Id="rId235" Type="http://schemas.openxmlformats.org/officeDocument/2006/relationships/hyperlink" Target="http://www.qualityforum.org/Geriatrics_and_Palliative_Care.aspx" TargetMode="External"/><Relationship Id="rId251" Type="http://schemas.openxmlformats.org/officeDocument/2006/relationships/hyperlink" Target="http://www.qualityforum.org/Cancer.aspx" TargetMode="External"/><Relationship Id="rId256" Type="http://schemas.openxmlformats.org/officeDocument/2006/relationships/hyperlink" Target="http://www.qualityforum.org/Cardiovascular.aspx" TargetMode="External"/><Relationship Id="rId277" Type="http://schemas.openxmlformats.org/officeDocument/2006/relationships/hyperlink" Target="http://www.qualityforum.org/Patient_Experience_and_Function.aspx" TargetMode="External"/><Relationship Id="rId25" Type="http://schemas.openxmlformats.org/officeDocument/2006/relationships/hyperlink" Target="http://www.qualityforum.org/Behavioral_Health_and_Substance_Use.aspx" TargetMode="External"/><Relationship Id="rId46" Type="http://schemas.openxmlformats.org/officeDocument/2006/relationships/hyperlink" Target="http://www.qualityforum.org/Cardiovascular.aspx" TargetMode="External"/><Relationship Id="rId67" Type="http://schemas.openxmlformats.org/officeDocument/2006/relationships/hyperlink" Target="http://www.qualityforum.org/Geriatrics_and_Palliative_Care.aspx" TargetMode="External"/><Relationship Id="rId116" Type="http://schemas.openxmlformats.org/officeDocument/2006/relationships/hyperlink" Target="http://www.qualityforum.org/Patient_Safety.aspx" TargetMode="External"/><Relationship Id="rId137" Type="http://schemas.openxmlformats.org/officeDocument/2006/relationships/hyperlink" Target="http://www.qualityforum.org/Primary_Care_and_Chronic_Illness.aspx" TargetMode="External"/><Relationship Id="rId158" Type="http://schemas.openxmlformats.org/officeDocument/2006/relationships/hyperlink" Target="http://www.qualityforum.org/Renal.aspx" TargetMode="External"/><Relationship Id="rId272" Type="http://schemas.openxmlformats.org/officeDocument/2006/relationships/hyperlink" Target="http://www.qualityforum.org/Renal.aspx" TargetMode="External"/><Relationship Id="rId293" Type="http://schemas.openxmlformats.org/officeDocument/2006/relationships/printerSettings" Target="../printerSettings/printerSettings4.bin"/><Relationship Id="rId20" Type="http://schemas.openxmlformats.org/officeDocument/2006/relationships/hyperlink" Target="http://www.qualityforum.org/Behavioral_Health_and_Substance_Use.aspx" TargetMode="External"/><Relationship Id="rId41" Type="http://schemas.openxmlformats.org/officeDocument/2006/relationships/hyperlink" Target="http://www.qualityforum.org/Cardiovascular.aspx" TargetMode="External"/><Relationship Id="rId62" Type="http://schemas.openxmlformats.org/officeDocument/2006/relationships/hyperlink" Target="http://www.qualityforum.org/Geriatrics_and_Palliative_Care.aspx" TargetMode="External"/><Relationship Id="rId83" Type="http://schemas.openxmlformats.org/officeDocument/2006/relationships/hyperlink" Target="http://www.qualityforum.org/Patient_Experience_and_Function.aspx" TargetMode="External"/><Relationship Id="rId88" Type="http://schemas.openxmlformats.org/officeDocument/2006/relationships/hyperlink" Target="http://www.qualityforum.org/Patient_Experience_and_Function.aspx" TargetMode="External"/><Relationship Id="rId111" Type="http://schemas.openxmlformats.org/officeDocument/2006/relationships/hyperlink" Target="http://www.qualityforum.org/Patient_Safety.aspx" TargetMode="External"/><Relationship Id="rId132" Type="http://schemas.openxmlformats.org/officeDocument/2006/relationships/hyperlink" Target="http://www.qualityforum.org/Prevention_and_Population_Health.aspx" TargetMode="External"/><Relationship Id="rId153" Type="http://schemas.openxmlformats.org/officeDocument/2006/relationships/hyperlink" Target="http://www.qualityforum.org/Primary_Care_and_Chronic_Illness.aspx" TargetMode="External"/><Relationship Id="rId174" Type="http://schemas.openxmlformats.org/officeDocument/2006/relationships/hyperlink" Target="http://www.qualityforum.org/Surgery_2017-2018.aspx" TargetMode="External"/><Relationship Id="rId179" Type="http://schemas.openxmlformats.org/officeDocument/2006/relationships/hyperlink" Target="http://www.qualityforum.org/Surgery_2017-2018.aspx" TargetMode="External"/><Relationship Id="rId195" Type="http://schemas.openxmlformats.org/officeDocument/2006/relationships/hyperlink" Target="http://www.qualityforum.org/Surgery_2017-2018.aspx" TargetMode="External"/><Relationship Id="rId209" Type="http://schemas.openxmlformats.org/officeDocument/2006/relationships/hyperlink" Target="http://www.qualityforum.org/All_Cause_Admissions_and_Readmissions.aspx" TargetMode="External"/><Relationship Id="rId190" Type="http://schemas.openxmlformats.org/officeDocument/2006/relationships/hyperlink" Target="http://www.qualityforum.org/Surgery_2017-2018.aspx" TargetMode="External"/><Relationship Id="rId204" Type="http://schemas.openxmlformats.org/officeDocument/2006/relationships/hyperlink" Target="http://www.qualityforum.org/All_Cause_Admissions_and_Readmissions.aspx" TargetMode="External"/><Relationship Id="rId220" Type="http://schemas.openxmlformats.org/officeDocument/2006/relationships/hyperlink" Target="http://www.qualityforum.org/Patient_Experience_and_Function.aspx" TargetMode="External"/><Relationship Id="rId225" Type="http://schemas.openxmlformats.org/officeDocument/2006/relationships/hyperlink" Target="http://www.qualityforum.org/Perinatal_and_Womens_Health.aspx" TargetMode="External"/><Relationship Id="rId241" Type="http://schemas.openxmlformats.org/officeDocument/2006/relationships/hyperlink" Target="http://www.qualityforum.org/Prevention_and_Population_Health.aspx" TargetMode="External"/><Relationship Id="rId246" Type="http://schemas.openxmlformats.org/officeDocument/2006/relationships/hyperlink" Target="http://www.qualityforum.org/Patient_Safety.aspx" TargetMode="External"/><Relationship Id="rId267" Type="http://schemas.openxmlformats.org/officeDocument/2006/relationships/hyperlink" Target="http://www.qualityforum.org/Primary_Care_and_Chronic_Illness.aspx" TargetMode="External"/><Relationship Id="rId288" Type="http://schemas.openxmlformats.org/officeDocument/2006/relationships/hyperlink" Target="http://www.qualityforum.org/All_Cause_Admissions_and_Readmissions.aspx" TargetMode="External"/><Relationship Id="rId15" Type="http://schemas.openxmlformats.org/officeDocument/2006/relationships/hyperlink" Target="http://www.qualityforum.org/Behavioral_Health_and_Substance_Use.aspx" TargetMode="External"/><Relationship Id="rId36" Type="http://schemas.openxmlformats.org/officeDocument/2006/relationships/hyperlink" Target="http://www.qualityforum.org/Cardiovascular.aspx" TargetMode="External"/><Relationship Id="rId57" Type="http://schemas.openxmlformats.org/officeDocument/2006/relationships/hyperlink" Target="http://www.qualityforum.org/Cost_and_Efficiency.aspx" TargetMode="External"/><Relationship Id="rId106" Type="http://schemas.openxmlformats.org/officeDocument/2006/relationships/hyperlink" Target="http://www.qualityforum.org/Patient_Safety.aspx" TargetMode="External"/><Relationship Id="rId127" Type="http://schemas.openxmlformats.org/officeDocument/2006/relationships/hyperlink" Target="http://www.qualityforum.org/Prevention_and_Population_Health.aspx" TargetMode="External"/><Relationship Id="rId262" Type="http://schemas.openxmlformats.org/officeDocument/2006/relationships/hyperlink" Target="http://www.qualityforum.org/Perinatal_and_Womens_Health.aspx" TargetMode="External"/><Relationship Id="rId283" Type="http://schemas.openxmlformats.org/officeDocument/2006/relationships/hyperlink" Target="http://www.qualityforum.org/Cost_and_Efficiency.aspx" TargetMode="External"/><Relationship Id="rId10"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Behavioral_Health_and_Substance_Use.aspx" TargetMode="External"/><Relationship Id="rId52" Type="http://schemas.openxmlformats.org/officeDocument/2006/relationships/hyperlink" Target="http://www.qualityforum.org/Cost_and_Efficiency.aspx" TargetMode="External"/><Relationship Id="rId73" Type="http://schemas.openxmlformats.org/officeDocument/2006/relationships/hyperlink" Target="http://www.qualityforum.org/Patient_Experience_and_Function.aspx" TargetMode="External"/><Relationship Id="rId78" Type="http://schemas.openxmlformats.org/officeDocument/2006/relationships/hyperlink" Target="http://www.qualityforum.org/Patient_Experience_and_Function.aspx" TargetMode="External"/><Relationship Id="rId94" Type="http://schemas.openxmlformats.org/officeDocument/2006/relationships/hyperlink" Target="http://www.qualityforum.org/Patient_Experience_and_Function.aspx" TargetMode="External"/><Relationship Id="rId99" Type="http://schemas.openxmlformats.org/officeDocument/2006/relationships/hyperlink" Target="http://www.qualityforum.org/Patient_Safety.aspx" TargetMode="External"/><Relationship Id="rId101" Type="http://schemas.openxmlformats.org/officeDocument/2006/relationships/hyperlink" Target="http://www.qualityforum.org/Patient_Safety.aspx" TargetMode="External"/><Relationship Id="rId122" Type="http://schemas.openxmlformats.org/officeDocument/2006/relationships/hyperlink" Target="http://www.qualityforum.org/Prevention_and_Population_Health.aspx" TargetMode="External"/><Relationship Id="rId143" Type="http://schemas.openxmlformats.org/officeDocument/2006/relationships/hyperlink" Target="http://www.qualityforum.org/Primary_Care_and_Chronic_Illness.aspx" TargetMode="External"/><Relationship Id="rId148" Type="http://schemas.openxmlformats.org/officeDocument/2006/relationships/hyperlink" Target="http://www.qualityforum.org/Primary_Care_and_Chronic_Illness.aspx" TargetMode="External"/><Relationship Id="rId164" Type="http://schemas.openxmlformats.org/officeDocument/2006/relationships/hyperlink" Target="http://www.qualityforum.org/Renal.aspx" TargetMode="External"/><Relationship Id="rId169" Type="http://schemas.openxmlformats.org/officeDocument/2006/relationships/hyperlink" Target="http://www.qualityforum.org/Surgery_2017-2018.aspx" TargetMode="External"/><Relationship Id="rId185" Type="http://schemas.openxmlformats.org/officeDocument/2006/relationships/hyperlink" Target="http://www.qualityforum.org/Surgery_2017-2018.aspx" TargetMode="External"/><Relationship Id="rId4" Type="http://schemas.openxmlformats.org/officeDocument/2006/relationships/hyperlink" Target="http://www.qualityforum.org/Cancer.aspx" TargetMode="External"/><Relationship Id="rId9" Type="http://schemas.openxmlformats.org/officeDocument/2006/relationships/hyperlink" Target="http://www.qualityforum.org/Behavioral_Health_and_Substance_Use.aspx" TargetMode="External"/><Relationship Id="rId180" Type="http://schemas.openxmlformats.org/officeDocument/2006/relationships/hyperlink" Target="http://www.qualityforum.org/Surgery_2017-2018.aspx" TargetMode="External"/><Relationship Id="rId210" Type="http://schemas.openxmlformats.org/officeDocument/2006/relationships/hyperlink" Target="http://www.qualityforum.org/All_Cause_Admissions_and_Readmissions.aspx" TargetMode="External"/><Relationship Id="rId215" Type="http://schemas.openxmlformats.org/officeDocument/2006/relationships/hyperlink" Target="http://www.qualityforum.org/Behavioral_Health_and_Substance_Use.aspx" TargetMode="External"/><Relationship Id="rId236" Type="http://schemas.openxmlformats.org/officeDocument/2006/relationships/hyperlink" Target="http://www.qualityforum.org/Geriatrics_and_Palliative_Care.aspx" TargetMode="External"/><Relationship Id="rId257" Type="http://schemas.openxmlformats.org/officeDocument/2006/relationships/hyperlink" Target="http://www.qualityforum.org/Cardiovascular.aspx" TargetMode="External"/><Relationship Id="rId278" Type="http://schemas.openxmlformats.org/officeDocument/2006/relationships/hyperlink" Target="http://www.qualityforum.org/All_Cause_Admissions_and_Readmissions.aspx" TargetMode="External"/><Relationship Id="rId26" Type="http://schemas.openxmlformats.org/officeDocument/2006/relationships/hyperlink" Target="http://www.qualityforum.org/Behavioral_Health_and_Substance_Use.aspx" TargetMode="External"/><Relationship Id="rId231" Type="http://schemas.openxmlformats.org/officeDocument/2006/relationships/hyperlink" Target="http://www.qualityforum.org/Surgery_2017-2018.aspx" TargetMode="External"/><Relationship Id="rId252" Type="http://schemas.openxmlformats.org/officeDocument/2006/relationships/hyperlink" Target="http://www.qualityforum.org/Cancer.aspx" TargetMode="External"/><Relationship Id="rId273" Type="http://schemas.openxmlformats.org/officeDocument/2006/relationships/hyperlink" Target="http://www.qualityforum.org/Behavioral_Health_and_Substance_Use.aspx" TargetMode="External"/><Relationship Id="rId47" Type="http://schemas.openxmlformats.org/officeDocument/2006/relationships/hyperlink" Target="http://www.qualityforum.org/Cardiovascular.aspx" TargetMode="External"/><Relationship Id="rId68" Type="http://schemas.openxmlformats.org/officeDocument/2006/relationships/hyperlink" Target="http://www.qualityforum.org/Geriatrics_and_Palliative_Care.aspx" TargetMode="External"/><Relationship Id="rId89" Type="http://schemas.openxmlformats.org/officeDocument/2006/relationships/hyperlink" Target="http://www.qualityforum.org/Patient_Experience_and_Function.aspx" TargetMode="External"/><Relationship Id="rId112" Type="http://schemas.openxmlformats.org/officeDocument/2006/relationships/hyperlink" Target="http://www.qualityforum.org/Patient_Safety.aspx" TargetMode="External"/><Relationship Id="rId133" Type="http://schemas.openxmlformats.org/officeDocument/2006/relationships/hyperlink" Target="http://www.qualityforum.org/Primary_Care_and_Chronic_Illness.aspx" TargetMode="External"/><Relationship Id="rId154" Type="http://schemas.openxmlformats.org/officeDocument/2006/relationships/hyperlink" Target="http://www.qualityforum.org/Primary_Care_and_Chronic_Illness.aspx" TargetMode="External"/><Relationship Id="rId175" Type="http://schemas.openxmlformats.org/officeDocument/2006/relationships/hyperlink" Target="http://www.qualityforum.org/Surgery_2017-2018.aspx" TargetMode="External"/><Relationship Id="rId196" Type="http://schemas.openxmlformats.org/officeDocument/2006/relationships/hyperlink" Target="http://www.qualityforum.org/Surgery_2017-2018.aspx" TargetMode="External"/><Relationship Id="rId200" Type="http://schemas.openxmlformats.org/officeDocument/2006/relationships/hyperlink" Target="http://www.qualityforum.org/All_Cause_Admissions_and_Readmissions.aspx" TargetMode="External"/><Relationship Id="rId16" Type="http://schemas.openxmlformats.org/officeDocument/2006/relationships/hyperlink" Target="http://www.qualityforum.org/Behavioral_Health_and_Substance_Use.aspx" TargetMode="External"/><Relationship Id="rId221" Type="http://schemas.openxmlformats.org/officeDocument/2006/relationships/hyperlink" Target="http://www.qualityforum.org/Patient_Experience_and_Function.aspx" TargetMode="External"/><Relationship Id="rId242" Type="http://schemas.openxmlformats.org/officeDocument/2006/relationships/hyperlink" Target="http://www.qualityforum.org/Prevention_and_Population_Health.aspx" TargetMode="External"/><Relationship Id="rId263" Type="http://schemas.openxmlformats.org/officeDocument/2006/relationships/hyperlink" Target="http://www.qualityforum.org/Perinatal_and_Womens_Health.aspx" TargetMode="External"/><Relationship Id="rId284" Type="http://schemas.openxmlformats.org/officeDocument/2006/relationships/hyperlink" Target="http://www.qualityforum.org/Cost_and_Efficiency.aspx" TargetMode="External"/><Relationship Id="rId37" Type="http://schemas.openxmlformats.org/officeDocument/2006/relationships/hyperlink" Target="http://www.qualityforum.org/Cardiovascular.aspx" TargetMode="External"/><Relationship Id="rId58" Type="http://schemas.openxmlformats.org/officeDocument/2006/relationships/hyperlink" Target="http://www.qualityforum.org/Cost_and_Efficiency.aspx" TargetMode="External"/><Relationship Id="rId79" Type="http://schemas.openxmlformats.org/officeDocument/2006/relationships/hyperlink" Target="http://www.qualityforum.org/Patient_Experience_and_Function.aspx" TargetMode="External"/><Relationship Id="rId102" Type="http://schemas.openxmlformats.org/officeDocument/2006/relationships/hyperlink" Target="http://www.qualityforum.org/Patient_Safety.aspx" TargetMode="External"/><Relationship Id="rId123" Type="http://schemas.openxmlformats.org/officeDocument/2006/relationships/hyperlink" Target="http://www.qualityforum.org/Prevention_and_Population_Health.aspx" TargetMode="External"/><Relationship Id="rId144" Type="http://schemas.openxmlformats.org/officeDocument/2006/relationships/hyperlink" Target="http://www.qualityforum.org/Primary_Care_and_Chronic_Illness.aspx" TargetMode="External"/><Relationship Id="rId90" Type="http://schemas.openxmlformats.org/officeDocument/2006/relationships/hyperlink" Target="http://www.qualityforum.org/Patient_Experience_and_Function.aspx" TargetMode="External"/><Relationship Id="rId165" Type="http://schemas.openxmlformats.org/officeDocument/2006/relationships/hyperlink" Target="http://www.qualityforum.org/Surgery_2017-2018.aspx" TargetMode="External"/><Relationship Id="rId186" Type="http://schemas.openxmlformats.org/officeDocument/2006/relationships/hyperlink" Target="http://www.qualityforum.org/Surgery_2017-2018.aspx" TargetMode="External"/><Relationship Id="rId211" Type="http://schemas.openxmlformats.org/officeDocument/2006/relationships/hyperlink" Target="http://www.qualityforum.org/Patient_Safety.aspx" TargetMode="External"/><Relationship Id="rId232" Type="http://schemas.openxmlformats.org/officeDocument/2006/relationships/hyperlink" Target="http://www.qualityforum.org/Patient_Experience_and_Function.aspx" TargetMode="External"/><Relationship Id="rId253" Type="http://schemas.openxmlformats.org/officeDocument/2006/relationships/hyperlink" Target="http://www.qualityforum.org/Cancer.aspx" TargetMode="External"/><Relationship Id="rId274" Type="http://schemas.openxmlformats.org/officeDocument/2006/relationships/hyperlink" Target="http://www.qualityforum.org/Patient_Experience_and_Function.aspx" TargetMode="External"/><Relationship Id="rId27" Type="http://schemas.openxmlformats.org/officeDocument/2006/relationships/hyperlink" Target="http://www.qualityforum.org/Behavioral_Health_and_Substance_Use.aspx" TargetMode="External"/><Relationship Id="rId48" Type="http://schemas.openxmlformats.org/officeDocument/2006/relationships/hyperlink" Target="http://www.qualityforum.org/Cardiovascular.aspx" TargetMode="External"/><Relationship Id="rId69" Type="http://schemas.openxmlformats.org/officeDocument/2006/relationships/hyperlink" Target="http://www.qualityforum.org/Neurology_.aspx" TargetMode="External"/><Relationship Id="rId113" Type="http://schemas.openxmlformats.org/officeDocument/2006/relationships/hyperlink" Target="http://www.qualityforum.org/Patient_Safety.aspx" TargetMode="External"/><Relationship Id="rId134" Type="http://schemas.openxmlformats.org/officeDocument/2006/relationships/hyperlink" Target="http://www.qualityforum.org/Primary_Care_and_Chronic_Illness.aspx" TargetMode="External"/><Relationship Id="rId80" Type="http://schemas.openxmlformats.org/officeDocument/2006/relationships/hyperlink" Target="http://www.qualityforum.org/Patient_Experience_and_Function.aspx" TargetMode="External"/><Relationship Id="rId155" Type="http://schemas.openxmlformats.org/officeDocument/2006/relationships/hyperlink" Target="http://www.qualityforum.org/Primary_Care_and_Chronic_Illness.aspx" TargetMode="External"/><Relationship Id="rId176" Type="http://schemas.openxmlformats.org/officeDocument/2006/relationships/hyperlink" Target="http://www.qualityforum.org/Surgery_2017-2018.aspx" TargetMode="External"/><Relationship Id="rId197" Type="http://schemas.openxmlformats.org/officeDocument/2006/relationships/hyperlink" Target="http://www.qualityforum.org/Surgery_2017-2018.aspx" TargetMode="External"/><Relationship Id="rId201" Type="http://schemas.openxmlformats.org/officeDocument/2006/relationships/hyperlink" Target="http://www.qualityforum.org/All_Cause_Admissions_and_Readmissions.aspx" TargetMode="External"/><Relationship Id="rId222" Type="http://schemas.openxmlformats.org/officeDocument/2006/relationships/hyperlink" Target="http://www.qualityforum.org/Patient_Safety.aspx" TargetMode="External"/><Relationship Id="rId243" Type="http://schemas.openxmlformats.org/officeDocument/2006/relationships/hyperlink" Target="http://www.qualityforum.org/Prevention_and_Population_Health.aspx" TargetMode="External"/><Relationship Id="rId264" Type="http://schemas.openxmlformats.org/officeDocument/2006/relationships/hyperlink" Target="http://www.qualityforum.org/Primary_Care_and_Chronic_Illness.aspx" TargetMode="External"/><Relationship Id="rId285" Type="http://schemas.openxmlformats.org/officeDocument/2006/relationships/hyperlink" Target="http://www.qualityforum.org/Cost_and_Efficiency.aspx" TargetMode="External"/><Relationship Id="rId17" Type="http://schemas.openxmlformats.org/officeDocument/2006/relationships/hyperlink" Target="http://www.qualityforum.org/Behavioral_Health_and_Substance_Use.aspx" TargetMode="External"/><Relationship Id="rId38" Type="http://schemas.openxmlformats.org/officeDocument/2006/relationships/hyperlink" Target="http://www.qualityforum.org/Cardiovascular.aspx" TargetMode="External"/><Relationship Id="rId59" Type="http://schemas.openxmlformats.org/officeDocument/2006/relationships/hyperlink" Target="http://www.qualityforum.org/Cost_and_Efficiency.aspx" TargetMode="External"/><Relationship Id="rId103" Type="http://schemas.openxmlformats.org/officeDocument/2006/relationships/hyperlink" Target="http://www.qualityforum.org/Patient_Safety.aspx" TargetMode="External"/><Relationship Id="rId124" Type="http://schemas.openxmlformats.org/officeDocument/2006/relationships/hyperlink" Target="http://www.qualityforum.org/Prevention_and_Population_Health.aspx" TargetMode="External"/><Relationship Id="rId70" Type="http://schemas.openxmlformats.org/officeDocument/2006/relationships/hyperlink" Target="http://www.qualityforum.org/Neurology_.aspx" TargetMode="External"/><Relationship Id="rId91" Type="http://schemas.openxmlformats.org/officeDocument/2006/relationships/hyperlink" Target="http://www.qualityforum.org/Patient_Experience_and_Function.aspx" TargetMode="External"/><Relationship Id="rId145" Type="http://schemas.openxmlformats.org/officeDocument/2006/relationships/hyperlink" Target="http://www.qualityforum.org/Primary_Care_and_Chronic_Illness.aspx" TargetMode="External"/><Relationship Id="rId166" Type="http://schemas.openxmlformats.org/officeDocument/2006/relationships/hyperlink" Target="http://www.qualityforum.org/Surgery_2017-2018.aspx" TargetMode="External"/><Relationship Id="rId187" Type="http://schemas.openxmlformats.org/officeDocument/2006/relationships/hyperlink" Target="http://www.qualityforum.org/Surgery_2017-2018.aspx" TargetMode="External"/><Relationship Id="rId1" Type="http://schemas.openxmlformats.org/officeDocument/2006/relationships/hyperlink" Target="http://www.qualityforum.org/Cancer.aspx" TargetMode="External"/><Relationship Id="rId212" Type="http://schemas.openxmlformats.org/officeDocument/2006/relationships/hyperlink" Target="http://www.qualityforum.org/Cancer.aspx" TargetMode="External"/><Relationship Id="rId233" Type="http://schemas.openxmlformats.org/officeDocument/2006/relationships/hyperlink" Target="http://www.qualityforum.org/Patient_Experience_and_Function.aspx" TargetMode="External"/><Relationship Id="rId254" Type="http://schemas.openxmlformats.org/officeDocument/2006/relationships/hyperlink" Target="http://www.qualityforum.org/Cardiovascular.aspx" TargetMode="External"/><Relationship Id="rId28" Type="http://schemas.openxmlformats.org/officeDocument/2006/relationships/hyperlink" Target="http://www.qualityforum.org/Behavioral_Health_and_Substance_Use.aspx" TargetMode="External"/><Relationship Id="rId49" Type="http://schemas.openxmlformats.org/officeDocument/2006/relationships/hyperlink" Target="http://www.qualityforum.org/Cardiovascular.aspx" TargetMode="External"/><Relationship Id="rId114" Type="http://schemas.openxmlformats.org/officeDocument/2006/relationships/hyperlink" Target="http://www.qualityforum.org/Patient_Safety.aspx" TargetMode="External"/><Relationship Id="rId275" Type="http://schemas.openxmlformats.org/officeDocument/2006/relationships/hyperlink" Target="http://www.qualityforum.org/Patient_Experience_and_Function.aspx" TargetMode="External"/><Relationship Id="rId60" Type="http://schemas.openxmlformats.org/officeDocument/2006/relationships/hyperlink" Target="http://www.qualityforum.org/Geriatrics_and_Palliative_Care.aspx" TargetMode="External"/><Relationship Id="rId81" Type="http://schemas.openxmlformats.org/officeDocument/2006/relationships/hyperlink" Target="http://www.qualityforum.org/Patient_Experience_and_Function.aspx" TargetMode="External"/><Relationship Id="rId135" Type="http://schemas.openxmlformats.org/officeDocument/2006/relationships/hyperlink" Target="http://www.qualityforum.org/Primary_Care_and_Chronic_Illness.aspx" TargetMode="External"/><Relationship Id="rId156" Type="http://schemas.openxmlformats.org/officeDocument/2006/relationships/hyperlink" Target="http://www.qualityforum.org/Renal.aspx" TargetMode="External"/><Relationship Id="rId177" Type="http://schemas.openxmlformats.org/officeDocument/2006/relationships/hyperlink" Target="http://www.qualityforum.org/Surgery_2017-2018.aspx" TargetMode="External"/><Relationship Id="rId198" Type="http://schemas.openxmlformats.org/officeDocument/2006/relationships/hyperlink" Target="http://www.qualityforum.org/Surgery_2017-2018.aspx" TargetMode="External"/><Relationship Id="rId202" Type="http://schemas.openxmlformats.org/officeDocument/2006/relationships/hyperlink" Target="http://www.qualityforum.org/All_Cause_Admissions_and_Readmissions.aspx" TargetMode="External"/><Relationship Id="rId223" Type="http://schemas.openxmlformats.org/officeDocument/2006/relationships/hyperlink" Target="http://www.qualityforum.org/Patient_Safety.aspx" TargetMode="External"/><Relationship Id="rId244" Type="http://schemas.openxmlformats.org/officeDocument/2006/relationships/hyperlink" Target="http://www.qualityforum.org/Prevention_and_Population_Health.aspx" TargetMode="External"/><Relationship Id="rId18" Type="http://schemas.openxmlformats.org/officeDocument/2006/relationships/hyperlink" Target="http://www.qualityforum.org/Behavioral_Health_and_Substance_Use.aspx" TargetMode="External"/><Relationship Id="rId39" Type="http://schemas.openxmlformats.org/officeDocument/2006/relationships/hyperlink" Target="http://www.qualityforum.org/Cardiovascular.aspx" TargetMode="External"/><Relationship Id="rId265" Type="http://schemas.openxmlformats.org/officeDocument/2006/relationships/hyperlink" Target="http://www.qualityforum.org/Primary_Care_and_Chronic_Illness.aspx" TargetMode="External"/><Relationship Id="rId286" Type="http://schemas.openxmlformats.org/officeDocument/2006/relationships/hyperlink" Target="http://www.qualityforum.org/Cost_and_Efficiency.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zoomScale="120" zoomScaleNormal="120" workbookViewId="0">
      <selection activeCell="A4" sqref="A4"/>
    </sheetView>
  </sheetViews>
  <sheetFormatPr defaultRowHeight="14.5" x14ac:dyDescent="0.35"/>
  <cols>
    <col min="1" max="1" width="120.26953125" style="15" customWidth="1"/>
    <col min="7" max="7" width="8.81640625" customWidth="1"/>
  </cols>
  <sheetData>
    <row r="1" spans="1:9" ht="33.5" x14ac:dyDescent="0.35">
      <c r="A1" s="12" t="s">
        <v>0</v>
      </c>
      <c r="B1" s="3"/>
      <c r="C1" s="4"/>
      <c r="D1" s="3"/>
      <c r="E1" s="3"/>
      <c r="F1" s="3"/>
      <c r="G1" s="3"/>
      <c r="H1" s="3"/>
      <c r="I1" s="2"/>
    </row>
    <row r="2" spans="1:9" ht="28.5" x14ac:dyDescent="0.35">
      <c r="A2" s="13" t="s">
        <v>1</v>
      </c>
      <c r="B2" s="3"/>
      <c r="C2" s="4"/>
      <c r="D2" s="3"/>
      <c r="E2" s="3"/>
      <c r="F2" s="3"/>
      <c r="G2" s="3"/>
      <c r="H2" s="3"/>
      <c r="I2" s="2"/>
    </row>
    <row r="3" spans="1:9" ht="16.5" customHeight="1" x14ac:dyDescent="0.35">
      <c r="A3" s="112" t="s">
        <v>2</v>
      </c>
      <c r="B3" s="3"/>
      <c r="C3" s="4"/>
      <c r="D3" s="3"/>
      <c r="E3" s="3"/>
      <c r="F3" s="3"/>
      <c r="G3" s="3"/>
      <c r="H3" s="3"/>
      <c r="I3" s="2"/>
    </row>
    <row r="4" spans="1:9" ht="69" customHeight="1" x14ac:dyDescent="0.35">
      <c r="A4" s="35" t="s">
        <v>3</v>
      </c>
      <c r="B4" s="3"/>
      <c r="C4" s="3"/>
      <c r="D4" s="3"/>
      <c r="E4" s="3"/>
      <c r="F4" s="3"/>
      <c r="G4" s="3"/>
      <c r="H4" s="3"/>
      <c r="I4" s="2"/>
    </row>
    <row r="5" spans="1:9" ht="98.25" customHeight="1" x14ac:dyDescent="0.35">
      <c r="A5" s="14" t="s">
        <v>4</v>
      </c>
    </row>
    <row r="6" spans="1:9" ht="115.5" customHeight="1" x14ac:dyDescent="0.35">
      <c r="A6" s="14" t="s">
        <v>5</v>
      </c>
    </row>
    <row r="7" spans="1:9" ht="105" customHeight="1" x14ac:dyDescent="0.35">
      <c r="A7" s="14" t="s">
        <v>6</v>
      </c>
    </row>
    <row r="8" spans="1:9" ht="135" customHeight="1" x14ac:dyDescent="0.35">
      <c r="A8" s="14" t="s">
        <v>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topLeftCell="A24" zoomScaleNormal="100" workbookViewId="0">
      <selection activeCell="A46" sqref="A46"/>
    </sheetView>
  </sheetViews>
  <sheetFormatPr defaultRowHeight="14.5" x14ac:dyDescent="0.35"/>
  <cols>
    <col min="1" max="1" width="81.1796875" style="15" customWidth="1"/>
    <col min="2" max="2" width="11.26953125" customWidth="1"/>
    <col min="3" max="3" width="18.453125" customWidth="1"/>
    <col min="4" max="4" width="44.453125" customWidth="1"/>
    <col min="5" max="5" width="10.1796875" customWidth="1"/>
  </cols>
  <sheetData>
    <row r="1" spans="1:8" ht="37.5" customHeight="1" x14ac:dyDescent="0.35">
      <c r="A1" s="26" t="s">
        <v>8</v>
      </c>
      <c r="B1" s="4"/>
      <c r="C1" s="4"/>
      <c r="D1" s="34"/>
      <c r="E1" s="4"/>
      <c r="F1" s="4"/>
      <c r="G1" s="4"/>
      <c r="H1" s="4"/>
    </row>
    <row r="2" spans="1:8" ht="21" x14ac:dyDescent="0.35">
      <c r="A2" s="111" t="s">
        <v>9</v>
      </c>
    </row>
    <row r="3" spans="1:8" x14ac:dyDescent="0.35">
      <c r="A3" s="15" t="s">
        <v>10</v>
      </c>
    </row>
    <row r="4" spans="1:8" x14ac:dyDescent="0.35">
      <c r="A4" s="15" t="s">
        <v>11</v>
      </c>
      <c r="G4" s="36"/>
    </row>
    <row r="5" spans="1:8" x14ac:dyDescent="0.35">
      <c r="A5" s="15" t="s">
        <v>12</v>
      </c>
    </row>
    <row r="6" spans="1:8" x14ac:dyDescent="0.35">
      <c r="A6" s="15" t="s">
        <v>13</v>
      </c>
    </row>
    <row r="7" spans="1:8" x14ac:dyDescent="0.35">
      <c r="A7" s="15" t="s">
        <v>14</v>
      </c>
    </row>
    <row r="8" spans="1:8" ht="20.25" customHeight="1" x14ac:dyDescent="0.35">
      <c r="A8" s="15" t="s">
        <v>15</v>
      </c>
    </row>
    <row r="9" spans="1:8" ht="20.25" customHeight="1" x14ac:dyDescent="0.35">
      <c r="A9" s="111" t="s">
        <v>16</v>
      </c>
    </row>
    <row r="10" spans="1:8" ht="15" customHeight="1" x14ac:dyDescent="0.35">
      <c r="A10" s="15" t="s">
        <v>17</v>
      </c>
    </row>
    <row r="11" spans="1:8" ht="15" customHeight="1" x14ac:dyDescent="0.35">
      <c r="A11" s="15" t="s">
        <v>18</v>
      </c>
    </row>
    <row r="12" spans="1:8" ht="15" customHeight="1" x14ac:dyDescent="0.35">
      <c r="A12" s="15" t="s">
        <v>19</v>
      </c>
    </row>
    <row r="13" spans="1:8" ht="33.75" customHeight="1" x14ac:dyDescent="0.35">
      <c r="A13" s="31" t="s">
        <v>20</v>
      </c>
    </row>
    <row r="14" spans="1:8" ht="21" x14ac:dyDescent="0.35">
      <c r="A14" s="111" t="s">
        <v>21</v>
      </c>
    </row>
    <row r="15" spans="1:8" ht="72" customHeight="1" x14ac:dyDescent="0.35">
      <c r="A15" s="31" t="s">
        <v>22</v>
      </c>
    </row>
    <row r="16" spans="1:8" ht="21" customHeight="1" x14ac:dyDescent="0.35">
      <c r="A16" s="111" t="s">
        <v>23</v>
      </c>
    </row>
    <row r="17" spans="1:6" ht="103.5" customHeight="1" x14ac:dyDescent="0.35">
      <c r="A17" s="31" t="s">
        <v>24</v>
      </c>
    </row>
    <row r="18" spans="1:6" ht="21.75" customHeight="1" x14ac:dyDescent="0.35">
      <c r="A18" s="111" t="s">
        <v>25</v>
      </c>
    </row>
    <row r="19" spans="1:6" ht="58" x14ac:dyDescent="0.35">
      <c r="A19" s="31" t="s">
        <v>26</v>
      </c>
    </row>
    <row r="21" spans="1:6" ht="28.5" x14ac:dyDescent="0.35">
      <c r="A21" s="37" t="s">
        <v>27</v>
      </c>
      <c r="D21" s="27"/>
    </row>
    <row r="22" spans="1:6" ht="373.5" customHeight="1" x14ac:dyDescent="0.35">
      <c r="A22" s="31" t="s">
        <v>28</v>
      </c>
      <c r="C22" s="2"/>
      <c r="D22" s="33"/>
      <c r="E22" s="2"/>
      <c r="F22" s="2"/>
    </row>
    <row r="23" spans="1:6" ht="145" x14ac:dyDescent="0.35">
      <c r="A23" s="77" t="s">
        <v>29</v>
      </c>
    </row>
    <row r="24" spans="1:6" ht="28.5" x14ac:dyDescent="0.35">
      <c r="A24" s="38" t="s">
        <v>30</v>
      </c>
    </row>
    <row r="25" spans="1:6" x14ac:dyDescent="0.35">
      <c r="A25" s="15" t="s">
        <v>31</v>
      </c>
      <c r="B25" s="29" t="s">
        <v>32</v>
      </c>
      <c r="D25" s="15"/>
      <c r="E25" s="15"/>
    </row>
    <row r="26" spans="1:6" x14ac:dyDescent="0.35">
      <c r="A26" s="15" t="s">
        <v>33</v>
      </c>
      <c r="B26" s="29" t="s">
        <v>34</v>
      </c>
      <c r="D26" s="15"/>
      <c r="E26" s="15"/>
    </row>
    <row r="27" spans="1:6" x14ac:dyDescent="0.35">
      <c r="A27" s="15" t="s">
        <v>35</v>
      </c>
      <c r="B27" s="29" t="s">
        <v>36</v>
      </c>
      <c r="D27" s="15"/>
      <c r="E27" s="15"/>
    </row>
    <row r="28" spans="1:6" x14ac:dyDescent="0.35">
      <c r="A28" s="15" t="s">
        <v>37</v>
      </c>
      <c r="B28" s="29" t="s">
        <v>38</v>
      </c>
      <c r="D28" s="15"/>
      <c r="E28" s="15"/>
    </row>
    <row r="29" spans="1:6" x14ac:dyDescent="0.35">
      <c r="A29" s="15" t="s">
        <v>39</v>
      </c>
      <c r="B29" s="29" t="s">
        <v>40</v>
      </c>
      <c r="D29" s="15"/>
      <c r="E29" s="15"/>
    </row>
    <row r="30" spans="1:6" x14ac:dyDescent="0.35">
      <c r="A30" s="15" t="s">
        <v>41</v>
      </c>
      <c r="B30" s="29" t="s">
        <v>42</v>
      </c>
      <c r="D30" s="15"/>
      <c r="E30" s="15"/>
    </row>
    <row r="31" spans="1:6" x14ac:dyDescent="0.35">
      <c r="A31" s="15" t="s">
        <v>43</v>
      </c>
      <c r="B31" s="29" t="s">
        <v>44</v>
      </c>
      <c r="D31" s="15"/>
      <c r="E31" s="15"/>
    </row>
    <row r="32" spans="1:6" x14ac:dyDescent="0.35">
      <c r="A32" s="15" t="s">
        <v>45</v>
      </c>
      <c r="B32" s="29" t="s">
        <v>46</v>
      </c>
      <c r="D32" s="15"/>
      <c r="E32" s="15"/>
    </row>
    <row r="33" spans="1:5" x14ac:dyDescent="0.35">
      <c r="A33" s="15" t="s">
        <v>47</v>
      </c>
      <c r="B33" s="29" t="s">
        <v>48</v>
      </c>
      <c r="D33" s="15"/>
      <c r="E33" s="15"/>
    </row>
    <row r="34" spans="1:5" x14ac:dyDescent="0.35">
      <c r="A34" s="15" t="s">
        <v>49</v>
      </c>
      <c r="B34" s="29" t="s">
        <v>50</v>
      </c>
      <c r="D34" s="15"/>
      <c r="E34" s="15"/>
    </row>
    <row r="35" spans="1:5" x14ac:dyDescent="0.35">
      <c r="A35" s="15" t="s">
        <v>51</v>
      </c>
      <c r="B35" s="29" t="s">
        <v>52</v>
      </c>
      <c r="D35" s="15"/>
      <c r="E35" s="15"/>
    </row>
    <row r="36" spans="1:5" x14ac:dyDescent="0.35">
      <c r="A36" s="15" t="s">
        <v>53</v>
      </c>
      <c r="B36" s="29" t="s">
        <v>54</v>
      </c>
      <c r="D36" s="15"/>
      <c r="E36" s="15"/>
    </row>
    <row r="37" spans="1:5" x14ac:dyDescent="0.35">
      <c r="A37" s="28" t="s">
        <v>55</v>
      </c>
      <c r="B37" s="29" t="s">
        <v>56</v>
      </c>
      <c r="D37" s="15"/>
      <c r="E37" s="15"/>
    </row>
    <row r="38" spans="1:5" ht="29" x14ac:dyDescent="0.35">
      <c r="A38" s="28" t="s">
        <v>57</v>
      </c>
      <c r="B38" s="29" t="s">
        <v>58</v>
      </c>
      <c r="D38" s="15"/>
      <c r="E38" s="15"/>
    </row>
    <row r="39" spans="1:5" x14ac:dyDescent="0.35">
      <c r="A39" s="28" t="s">
        <v>59</v>
      </c>
      <c r="B39" s="29" t="s">
        <v>60</v>
      </c>
      <c r="D39" s="15"/>
      <c r="E39" s="15"/>
    </row>
    <row r="40" spans="1:5" ht="29" x14ac:dyDescent="0.35">
      <c r="A40" s="28" t="s">
        <v>61</v>
      </c>
      <c r="B40" s="29" t="s">
        <v>62</v>
      </c>
      <c r="D40" s="15"/>
      <c r="E40" s="15"/>
    </row>
    <row r="41" spans="1:5" x14ac:dyDescent="0.35">
      <c r="A41" s="28" t="s">
        <v>63</v>
      </c>
      <c r="B41" s="29" t="s">
        <v>64</v>
      </c>
      <c r="D41" s="15"/>
      <c r="E41" s="15"/>
    </row>
    <row r="42" spans="1:5" ht="20.25" customHeight="1" x14ac:dyDescent="0.35">
      <c r="A42" s="28" t="s">
        <v>65</v>
      </c>
      <c r="B42" s="29" t="s">
        <v>66</v>
      </c>
      <c r="D42" s="15"/>
      <c r="E42" s="15"/>
    </row>
    <row r="43" spans="1:5" x14ac:dyDescent="0.35">
      <c r="A43" s="15" t="s">
        <v>67</v>
      </c>
      <c r="B43" s="15" t="s">
        <v>68</v>
      </c>
    </row>
    <row r="44" spans="1:5" x14ac:dyDescent="0.35">
      <c r="A44" s="15" t="s">
        <v>69</v>
      </c>
      <c r="B44" s="15" t="s">
        <v>70</v>
      </c>
    </row>
    <row r="45" spans="1:5" x14ac:dyDescent="0.35">
      <c r="A45" s="15" t="s">
        <v>71</v>
      </c>
      <c r="B45" s="15" t="s">
        <v>72</v>
      </c>
    </row>
    <row r="46" spans="1:5" x14ac:dyDescent="0.35">
      <c r="A46" s="15" t="s">
        <v>73</v>
      </c>
      <c r="B46" s="15" t="s">
        <v>74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0"/>
  <sheetViews>
    <sheetView zoomScale="110" zoomScaleNormal="110" workbookViewId="0">
      <selection activeCell="E22" sqref="E22"/>
    </sheetView>
  </sheetViews>
  <sheetFormatPr defaultRowHeight="14.5" x14ac:dyDescent="0.35"/>
  <cols>
    <col min="1" max="1" width="30.1796875" style="27" customWidth="1"/>
    <col min="2" max="2" width="14.81640625" customWidth="1"/>
    <col min="3" max="3" width="16.7265625" customWidth="1"/>
    <col min="4" max="4" width="8.54296875" customWidth="1"/>
    <col min="5" max="5" width="14.54296875" customWidth="1"/>
  </cols>
  <sheetData>
    <row r="1" spans="1:6" ht="28.5" x14ac:dyDescent="0.65">
      <c r="A1" s="76" t="s">
        <v>75</v>
      </c>
      <c r="C1" s="5"/>
      <c r="D1" s="5"/>
      <c r="E1" s="5"/>
      <c r="F1" s="6"/>
    </row>
    <row r="2" spans="1:6" ht="52.5" customHeight="1" x14ac:dyDescent="0.65">
      <c r="A2" s="16" t="s">
        <v>76</v>
      </c>
      <c r="B2" s="30"/>
      <c r="C2" s="30"/>
      <c r="D2" s="30"/>
      <c r="E2" s="30"/>
      <c r="F2" s="6"/>
    </row>
    <row r="3" spans="1:6" ht="35.5" customHeight="1" x14ac:dyDescent="0.65">
      <c r="A3" s="62" t="s">
        <v>77</v>
      </c>
      <c r="B3" s="54" t="s">
        <v>78</v>
      </c>
      <c r="C3" s="54" t="s">
        <v>79</v>
      </c>
      <c r="D3" s="85" t="s">
        <v>80</v>
      </c>
      <c r="E3" s="85" t="s">
        <v>81</v>
      </c>
      <c r="F3" s="6"/>
    </row>
    <row r="4" spans="1:6" x14ac:dyDescent="0.35">
      <c r="A4" s="10" t="s">
        <v>82</v>
      </c>
      <c r="B4" s="1">
        <f>COUNTA('Measure List'!D3:D399)</f>
        <v>317</v>
      </c>
      <c r="C4" s="1" t="s">
        <v>83</v>
      </c>
      <c r="D4" s="1" t="s">
        <v>83</v>
      </c>
      <c r="E4" s="1" t="s">
        <v>83</v>
      </c>
    </row>
    <row r="5" spans="1:6" ht="26.5" x14ac:dyDescent="0.35">
      <c r="A5" s="10" t="s">
        <v>84</v>
      </c>
      <c r="B5" s="1">
        <f>COUNTIF('Measure List'!I:I,"Outcome")+COUNTIF('Measure List'!I:I,"PRO-PM")+COUNTIF('Measure List'!I:I,"Intermediate Outcome")</f>
        <v>135</v>
      </c>
      <c r="C5" s="7">
        <f>B5/B4</f>
        <v>0.42586750788643535</v>
      </c>
      <c r="D5" s="1">
        <f>SUM(COUNTIFS('Measure List'!I:I,{"Outcome","PRO-PM","Intermediate Outcome"},'Measure List'!M:M,"Yes"))</f>
        <v>94</v>
      </c>
      <c r="E5" s="7">
        <f>Table1[[#This Row],[Total Risk Adjusted Measures]]/D11</f>
        <v>0.752</v>
      </c>
    </row>
    <row r="6" spans="1:6" x14ac:dyDescent="0.35">
      <c r="A6" s="10" t="s">
        <v>85</v>
      </c>
      <c r="B6" s="1">
        <f>COUNTIF('Measure List'!I:I,"Process")</f>
        <v>142</v>
      </c>
      <c r="C6" s="7">
        <f>Table1[[#This Row],[Total]]/B4</f>
        <v>0.44794952681388012</v>
      </c>
      <c r="D6" s="1">
        <f>COUNTIFS('Measure List'!I:I, "Process",'Measure List'!M:M,"Yes")</f>
        <v>8</v>
      </c>
      <c r="E6" s="7">
        <f>Table1[[#This Row],[Total Risk Adjusted Measures]]/D11</f>
        <v>6.4000000000000001E-2</v>
      </c>
    </row>
    <row r="7" spans="1:6" x14ac:dyDescent="0.35">
      <c r="A7" s="10" t="s">
        <v>86</v>
      </c>
      <c r="B7" s="1">
        <f>COUNTIF('Measure List'!I:I, "Structure")</f>
        <v>6</v>
      </c>
      <c r="C7" s="7">
        <f>Table1[[#This Row],[Total]]/B4</f>
        <v>1.8927444794952682E-2</v>
      </c>
      <c r="D7" s="1">
        <f>COUNTIFS('Measure List'!I:I, "Structure",'Measure List'!M:M,"Yes")</f>
        <v>2</v>
      </c>
      <c r="E7" s="7">
        <f>Table1[[#This Row],[Total Risk Adjusted Measures]]/D11</f>
        <v>1.6E-2</v>
      </c>
    </row>
    <row r="8" spans="1:6" x14ac:dyDescent="0.35">
      <c r="A8" s="10" t="s">
        <v>87</v>
      </c>
      <c r="B8" s="1">
        <f>COUNTIF('Measure List'!I:I,"Resource Use")</f>
        <v>17</v>
      </c>
      <c r="C8" s="7">
        <f>Table1[[#This Row],[Total]]/B4</f>
        <v>5.362776025236593E-2</v>
      </c>
      <c r="D8" s="8">
        <f>COUNTIFS('Measure List'!I:I, "Resource Use",'Measure List'!M:M,"Yes")</f>
        <v>14</v>
      </c>
      <c r="E8" s="7">
        <f>Table1[[#This Row],[Total Risk Adjusted Measures]]/D11</f>
        <v>0.112</v>
      </c>
    </row>
    <row r="9" spans="1:6" x14ac:dyDescent="0.35">
      <c r="A9" s="10" t="s">
        <v>88</v>
      </c>
      <c r="B9" s="1">
        <f>COUNTIF('Measure List'!I:I, "Composite")</f>
        <v>13</v>
      </c>
      <c r="C9" s="7">
        <f>Table1[[#This Row],[Total]]/B4</f>
        <v>4.1009463722397478E-2</v>
      </c>
      <c r="D9" s="1">
        <f>COUNTIFS('Measure List'!I:I, "Composite",'Measure List'!M:M,"Yes")</f>
        <v>7</v>
      </c>
      <c r="E9" s="7">
        <f>Table1[[#This Row],[Total Risk Adjusted Measures]]/D11</f>
        <v>5.6000000000000001E-2</v>
      </c>
    </row>
    <row r="10" spans="1:6" x14ac:dyDescent="0.35">
      <c r="A10" s="10" t="s">
        <v>89</v>
      </c>
      <c r="B10" s="1">
        <f>COUNTIF('Measure List'!I:I, "Efficiency")</f>
        <v>4</v>
      </c>
      <c r="C10" s="7">
        <f>Table1[[#This Row],[Total]]/B4</f>
        <v>1.2618296529968454E-2</v>
      </c>
      <c r="D10" s="1">
        <f>COUNTIFS('Measure List'!I:I, "Efficiency",'Measure List'!M:M,"Yes")</f>
        <v>0</v>
      </c>
      <c r="E10" s="7">
        <f>Table1[[#This Row],[Total Risk Adjusted Measures]]/D11</f>
        <v>0</v>
      </c>
    </row>
    <row r="11" spans="1:6" x14ac:dyDescent="0.35">
      <c r="A11" s="10" t="s">
        <v>90</v>
      </c>
      <c r="B11" s="1">
        <f>COUNTIF('Measure List'!M:M, "yes")</f>
        <v>125</v>
      </c>
      <c r="C11" s="7">
        <f>B11/B4</f>
        <v>0.39432176656151419</v>
      </c>
      <c r="D11" s="1">
        <f>COUNTIF('Measure List'!M:M, "yes")</f>
        <v>125</v>
      </c>
      <c r="E11" s="7" t="s">
        <v>83</v>
      </c>
    </row>
    <row r="12" spans="1:6" x14ac:dyDescent="0.35">
      <c r="A12" s="10" t="s">
        <v>91</v>
      </c>
      <c r="B12" s="1">
        <f>COUNTIF('Measure List'!H:H, "Maintenance")</f>
        <v>206</v>
      </c>
      <c r="C12" s="7">
        <f>Table1[[#This Row],[Total]]/B4</f>
        <v>0.64984227129337535</v>
      </c>
      <c r="D12" s="9">
        <f>COUNTIFS('Measure List'!M:M, "Yes",'Measure List'!H:H, "Maintenance")</f>
        <v>72</v>
      </c>
      <c r="E12" s="7">
        <f>Table1[[#This Row],[Total Risk Adjusted Measures]]/D11</f>
        <v>0.57599999999999996</v>
      </c>
    </row>
    <row r="13" spans="1:6" x14ac:dyDescent="0.35">
      <c r="A13" s="10" t="s">
        <v>92</v>
      </c>
      <c r="B13" s="1">
        <f>COUNTIF('Measure List'!H:H, "New")</f>
        <v>111</v>
      </c>
      <c r="C13" s="7">
        <f>Table1[[#This Row],[Total]]/B4</f>
        <v>0.35015772870662459</v>
      </c>
      <c r="D13" s="9">
        <f>COUNTIFS('Measure List'!M:M, "Yes",'Measure List'!H:H, "New")</f>
        <v>53</v>
      </c>
      <c r="E13" s="7">
        <f>Table1[[#This Row],[Total Risk Adjusted Measures]]/D11</f>
        <v>0.42399999999999999</v>
      </c>
    </row>
    <row r="15" spans="1:6" ht="18.399999999999999" customHeight="1" x14ac:dyDescent="0.45">
      <c r="A15" s="63" t="s">
        <v>93</v>
      </c>
      <c r="B15" s="16"/>
      <c r="C15" s="11"/>
      <c r="D15" s="11"/>
      <c r="E15" s="11"/>
    </row>
    <row r="16" spans="1:6" ht="24" customHeight="1" thickBot="1" x14ac:dyDescent="0.4">
      <c r="A16" s="71" t="s">
        <v>77</v>
      </c>
      <c r="B16" s="56" t="s">
        <v>78</v>
      </c>
      <c r="C16" s="22"/>
    </row>
    <row r="17" spans="1:3" x14ac:dyDescent="0.35">
      <c r="A17" s="72" t="s">
        <v>80</v>
      </c>
      <c r="B17" s="19">
        <f>COUNTIF('Measure List'!M:M, "yes")</f>
        <v>125</v>
      </c>
      <c r="C17" s="23"/>
    </row>
    <row r="18" spans="1:3" ht="26" x14ac:dyDescent="0.35">
      <c r="A18" s="25" t="s">
        <v>94</v>
      </c>
      <c r="B18" s="20">
        <f>COUNTIF('Measure List'!N:N, "*Yes*")</f>
        <v>120</v>
      </c>
      <c r="C18" s="23"/>
    </row>
    <row r="19" spans="1:3" ht="27.75" customHeight="1" x14ac:dyDescent="0.35">
      <c r="A19" s="24" t="s">
        <v>95</v>
      </c>
      <c r="B19" s="21">
        <f>COUNTIF('Measure List'!O:O, "*Published Literature*")</f>
        <v>92</v>
      </c>
      <c r="C19" s="23"/>
    </row>
    <row r="20" spans="1:3" ht="26" x14ac:dyDescent="0.35">
      <c r="A20" s="25" t="s">
        <v>96</v>
      </c>
      <c r="B20" s="20">
        <f>COUNTIF('Measure List'!O:O, "*Expert Group Consensus*")</f>
        <v>14</v>
      </c>
      <c r="C20" s="23"/>
    </row>
    <row r="21" spans="1:3" ht="26" x14ac:dyDescent="0.35">
      <c r="A21" s="24" t="s">
        <v>97</v>
      </c>
      <c r="B21" s="21">
        <f>COUNTIF('Measure List'!O:O, "*Internal Data Analysis*")</f>
        <v>68</v>
      </c>
      <c r="C21" s="23"/>
    </row>
    <row r="22" spans="1:3" ht="39" x14ac:dyDescent="0.35">
      <c r="A22" s="25" t="s">
        <v>98</v>
      </c>
      <c r="B22" s="20">
        <f>COUNTIF('Measure List'!P:P, "Yes")</f>
        <v>74</v>
      </c>
      <c r="C22" s="23"/>
    </row>
    <row r="23" spans="1:3" ht="39" x14ac:dyDescent="0.35">
      <c r="A23" s="25" t="s">
        <v>99</v>
      </c>
      <c r="B23" s="20">
        <f>COUNTIF('Measure List'!R:R,"Yes")</f>
        <v>38</v>
      </c>
      <c r="C23" s="23"/>
    </row>
    <row r="24" spans="1:3" x14ac:dyDescent="0.35">
      <c r="A24" s="114"/>
      <c r="B24" s="115"/>
      <c r="C24" s="23"/>
    </row>
    <row r="25" spans="1:3" ht="18.5" x14ac:dyDescent="0.45">
      <c r="A25" s="116" t="s">
        <v>100</v>
      </c>
      <c r="B25" s="17"/>
      <c r="C25" s="17"/>
    </row>
    <row r="26" spans="1:3" ht="39" customHeight="1" x14ac:dyDescent="0.35">
      <c r="A26" s="55" t="s">
        <v>101</v>
      </c>
      <c r="B26" s="54" t="s">
        <v>102</v>
      </c>
      <c r="C26" s="55" t="s">
        <v>103</v>
      </c>
    </row>
    <row r="27" spans="1:3" x14ac:dyDescent="0.35">
      <c r="A27" s="10" t="s">
        <v>104</v>
      </c>
      <c r="B27" s="1">
        <v>73</v>
      </c>
      <c r="C27" s="64">
        <f>Table157[[#This Row],[Total Times Cited]]/$B$17</f>
        <v>0.58399999999999996</v>
      </c>
    </row>
    <row r="28" spans="1:3" x14ac:dyDescent="0.35">
      <c r="A28" s="10" t="s">
        <v>105</v>
      </c>
      <c r="B28" s="1">
        <v>63</v>
      </c>
      <c r="C28" s="64">
        <f>Table157[[#This Row],[Total Times Cited]]/$B$17</f>
        <v>0.504</v>
      </c>
    </row>
    <row r="29" spans="1:3" x14ac:dyDescent="0.35">
      <c r="A29" s="10" t="s">
        <v>106</v>
      </c>
      <c r="B29" s="8">
        <v>40</v>
      </c>
      <c r="C29" s="64">
        <f>Table157[[#This Row],[Total Times Cited]]/$B$17</f>
        <v>0.32</v>
      </c>
    </row>
    <row r="30" spans="1:3" x14ac:dyDescent="0.35">
      <c r="A30" s="10" t="s">
        <v>107</v>
      </c>
      <c r="B30" s="1">
        <v>24</v>
      </c>
      <c r="C30" s="64">
        <f>Table157[[#This Row],[Total Times Cited]]/$B$17</f>
        <v>0.192</v>
      </c>
    </row>
    <row r="31" spans="1:3" x14ac:dyDescent="0.35">
      <c r="A31" s="10" t="s">
        <v>108</v>
      </c>
      <c r="B31" s="8">
        <v>15</v>
      </c>
      <c r="C31" s="64">
        <f>Table157[[#This Row],[Total Times Cited]]/$B$17</f>
        <v>0.12</v>
      </c>
    </row>
    <row r="32" spans="1:3" x14ac:dyDescent="0.35">
      <c r="A32" s="10" t="s">
        <v>109</v>
      </c>
      <c r="B32" s="1">
        <v>11</v>
      </c>
      <c r="C32" s="64">
        <f>Table157[[#This Row],[Total Times Cited]]/$B$17</f>
        <v>8.7999999999999995E-2</v>
      </c>
    </row>
    <row r="33" spans="1:3" x14ac:dyDescent="0.35">
      <c r="A33" s="10" t="s">
        <v>110</v>
      </c>
      <c r="B33" s="8">
        <v>11</v>
      </c>
      <c r="C33" s="64">
        <f>Table157[[#This Row],[Total Times Cited]]/$B$17</f>
        <v>8.7999999999999995E-2</v>
      </c>
    </row>
    <row r="34" spans="1:3" x14ac:dyDescent="0.35">
      <c r="A34" s="10" t="s">
        <v>111</v>
      </c>
      <c r="B34" s="8">
        <v>21</v>
      </c>
      <c r="C34" s="64">
        <f>Table157[[#This Row],[Total Times Cited]]/$B$17</f>
        <v>0.16800000000000001</v>
      </c>
    </row>
    <row r="35" spans="1:3" x14ac:dyDescent="0.35">
      <c r="A35" s="10" t="s">
        <v>112</v>
      </c>
      <c r="B35" s="8">
        <v>14</v>
      </c>
      <c r="C35" s="64">
        <f>Table157[[#This Row],[Total Times Cited]]/$B$17</f>
        <v>0.112</v>
      </c>
    </row>
    <row r="36" spans="1:3" x14ac:dyDescent="0.35">
      <c r="A36" s="10" t="s">
        <v>113</v>
      </c>
      <c r="B36" s="1">
        <v>9</v>
      </c>
      <c r="C36" s="64">
        <f>Table157[[#This Row],[Total Times Cited]]/$B$17</f>
        <v>7.1999999999999995E-2</v>
      </c>
    </row>
    <row r="37" spans="1:3" x14ac:dyDescent="0.35">
      <c r="A37" s="10" t="s">
        <v>114</v>
      </c>
      <c r="B37" s="8">
        <v>6</v>
      </c>
      <c r="C37" s="64">
        <f>Table157[[#This Row],[Total Times Cited]]/$B$17</f>
        <v>4.8000000000000001E-2</v>
      </c>
    </row>
    <row r="38" spans="1:3" x14ac:dyDescent="0.35">
      <c r="A38" s="10"/>
      <c r="B38" s="8"/>
      <c r="C38" s="64"/>
    </row>
    <row r="39" spans="1:3" ht="17" x14ac:dyDescent="0.4">
      <c r="A39" s="113" t="s">
        <v>115</v>
      </c>
      <c r="B39" s="17"/>
      <c r="C39" s="17"/>
    </row>
    <row r="40" spans="1:3" ht="40.5" customHeight="1" x14ac:dyDescent="0.35">
      <c r="A40" s="62" t="s">
        <v>101</v>
      </c>
      <c r="B40" s="61" t="s">
        <v>102</v>
      </c>
      <c r="C40" s="62" t="s">
        <v>116</v>
      </c>
    </row>
    <row r="41" spans="1:3" x14ac:dyDescent="0.35">
      <c r="A41" s="10" t="s">
        <v>104</v>
      </c>
      <c r="B41" s="1">
        <v>17</v>
      </c>
      <c r="C41" s="18">
        <f>Table1576[[#This Row],[Total Times Cited]]/$B$17</f>
        <v>0.13600000000000001</v>
      </c>
    </row>
    <row r="42" spans="1:3" x14ac:dyDescent="0.35">
      <c r="A42" s="10" t="s">
        <v>105</v>
      </c>
      <c r="B42" s="1">
        <v>10</v>
      </c>
      <c r="C42" s="18">
        <f>Table1576[[#This Row],[Total Times Cited]]/$B$17</f>
        <v>0.08</v>
      </c>
    </row>
    <row r="43" spans="1:3" x14ac:dyDescent="0.35">
      <c r="A43" s="10" t="s">
        <v>107</v>
      </c>
      <c r="B43" s="1">
        <v>8</v>
      </c>
      <c r="C43" s="18">
        <f>Table1576[[#This Row],[Total Times Cited]]/$B$17</f>
        <v>6.4000000000000001E-2</v>
      </c>
    </row>
    <row r="44" spans="1:3" x14ac:dyDescent="0.35">
      <c r="A44" s="10" t="s">
        <v>108</v>
      </c>
      <c r="B44" s="8">
        <v>9</v>
      </c>
      <c r="C44" s="18">
        <f>Table1576[[#This Row],[Total Times Cited]]/$B$17</f>
        <v>7.1999999999999995E-2</v>
      </c>
    </row>
    <row r="45" spans="1:3" x14ac:dyDescent="0.35">
      <c r="A45" s="10" t="s">
        <v>113</v>
      </c>
      <c r="B45" s="1">
        <v>4</v>
      </c>
      <c r="C45" s="18">
        <f>Table1576[[#This Row],[Total Times Cited]]/$B$17</f>
        <v>3.2000000000000001E-2</v>
      </c>
    </row>
    <row r="46" spans="1:3" x14ac:dyDescent="0.35">
      <c r="A46" s="10" t="s">
        <v>109</v>
      </c>
      <c r="B46" s="1">
        <v>3</v>
      </c>
      <c r="C46" s="18">
        <f>Table1576[[#This Row],[Total Times Cited]]/$B$17</f>
        <v>2.4E-2</v>
      </c>
    </row>
    <row r="47" spans="1:3" x14ac:dyDescent="0.35">
      <c r="A47" s="10" t="s">
        <v>112</v>
      </c>
      <c r="B47" s="8">
        <v>0</v>
      </c>
      <c r="C47" s="18">
        <f>Table1576[[#This Row],[Total Times Cited]]/$B$17</f>
        <v>0</v>
      </c>
    </row>
    <row r="48" spans="1:3" x14ac:dyDescent="0.35">
      <c r="A48" s="10" t="s">
        <v>106</v>
      </c>
      <c r="B48" s="8">
        <v>2</v>
      </c>
      <c r="C48" s="18">
        <f>Table1576[[#This Row],[Total Times Cited]]/$B$17</f>
        <v>1.6E-2</v>
      </c>
    </row>
    <row r="49" spans="1:3" x14ac:dyDescent="0.35">
      <c r="A49" s="10" t="s">
        <v>111</v>
      </c>
      <c r="B49" s="8">
        <v>1</v>
      </c>
      <c r="C49" s="18">
        <f>Table1576[[#This Row],[Total Times Cited]]/$B$17</f>
        <v>8.0000000000000002E-3</v>
      </c>
    </row>
    <row r="50" spans="1:3" x14ac:dyDescent="0.35">
      <c r="A50" s="10" t="s">
        <v>110</v>
      </c>
      <c r="B50" s="8">
        <v>0</v>
      </c>
      <c r="C50" s="18">
        <f>Table1576[[#This Row],[Total Times Cited]]/$B$17</f>
        <v>0</v>
      </c>
    </row>
    <row r="51" spans="1:3" x14ac:dyDescent="0.35">
      <c r="A51" s="10" t="s">
        <v>114</v>
      </c>
      <c r="B51" s="8">
        <v>0</v>
      </c>
      <c r="C51" s="18">
        <f>Table1576[[#This Row],[Total Times Cited]]/$B$17</f>
        <v>0</v>
      </c>
    </row>
    <row r="53" spans="1:3" ht="18.75" customHeight="1" x14ac:dyDescent="0.45">
      <c r="A53" s="16" t="s">
        <v>117</v>
      </c>
      <c r="B53" s="16"/>
      <c r="C53" s="17"/>
    </row>
    <row r="54" spans="1:3" ht="15" thickBot="1" x14ac:dyDescent="0.4">
      <c r="A54" s="73" t="s">
        <v>118</v>
      </c>
      <c r="B54" s="53" t="s">
        <v>78</v>
      </c>
      <c r="C54" s="53" t="s">
        <v>119</v>
      </c>
    </row>
    <row r="55" spans="1:3" x14ac:dyDescent="0.35">
      <c r="A55" s="74" t="s">
        <v>120</v>
      </c>
      <c r="B55" s="46">
        <f>COUNTIF('Measure List'!J:J, "*Outpatient Services*")</f>
        <v>121</v>
      </c>
      <c r="C55" s="47">
        <f>COUNTIFS('Measure List'!J:J, "*Outpatient Services*", 'Measure List'!M:M, "yes")</f>
        <v>22</v>
      </c>
    </row>
    <row r="56" spans="1:3" x14ac:dyDescent="0.35">
      <c r="A56" s="52" t="s">
        <v>121</v>
      </c>
      <c r="B56" s="48">
        <f>SUM(COUNTIF('Measure List'!J:J,{"Inpatient/Hospital","Hospital"}))</f>
        <v>91</v>
      </c>
      <c r="C56" s="49">
        <f>SUM(COUNTIFS('Measure List'!J:J,{"Inpatient/Hospital","Hospital"},'Measure List'!M:M,"yes"))</f>
        <v>45</v>
      </c>
    </row>
    <row r="57" spans="1:3" ht="15.75" customHeight="1" x14ac:dyDescent="0.35">
      <c r="A57" s="75" t="s">
        <v>122</v>
      </c>
      <c r="B57" s="50">
        <f>COUNTIF('Measure List'!J:J, "*Emergency Department*")</f>
        <v>24</v>
      </c>
      <c r="C57" s="51">
        <f>COUNTIFS('Measure List'!J:J, "*Emergency Department and Services*", 'Measure List'!M:M, "yes")</f>
        <v>10</v>
      </c>
    </row>
    <row r="58" spans="1:3" x14ac:dyDescent="0.35">
      <c r="A58" s="52" t="s">
        <v>123</v>
      </c>
      <c r="B58" s="48">
        <f>COUNTIF('Measure List'!J:J, "*Home Care*")</f>
        <v>33</v>
      </c>
      <c r="C58" s="49">
        <f>COUNTIFS('Measure List'!J:J, "Home Care", 'Measure List'!M:M, "yes")</f>
        <v>6</v>
      </c>
    </row>
    <row r="59" spans="1:3" x14ac:dyDescent="0.35">
      <c r="A59" s="75" t="s">
        <v>124</v>
      </c>
      <c r="B59" s="50">
        <f>COUNTIF('Measure List'!J:J, "*Long Term Acute Care*")</f>
        <v>1</v>
      </c>
      <c r="C59" s="51">
        <f>COUNTIFS('Measure List'!J:J, "Long term Acute Care", 'Measure List'!M:M, "yes")</f>
        <v>0</v>
      </c>
    </row>
    <row r="60" spans="1:3" x14ac:dyDescent="0.35">
      <c r="A60" s="52" t="s">
        <v>125</v>
      </c>
      <c r="B60" s="48">
        <f>COUNTIF('Measure List'!J:J, "*Post-Acute Care*")</f>
        <v>44</v>
      </c>
      <c r="C60" s="49">
        <f>COUNTIFS('Measure List'!J:J, "Post-Acute Care", 'Measure List'!M:M, "yes")</f>
        <v>14</v>
      </c>
    </row>
    <row r="61" spans="1:3" x14ac:dyDescent="0.35">
      <c r="A61" s="75" t="s">
        <v>126</v>
      </c>
      <c r="B61" s="50">
        <f>COUNTIF('Measure List'!J:J, "*Ambulatory Care: Clinic*")</f>
        <v>1</v>
      </c>
      <c r="C61" s="51">
        <f>COUNTIFS('Measure List'!J:J, "Ambulatory Care: Clinic", 'Measure List'!M:M, "yes")</f>
        <v>0</v>
      </c>
    </row>
    <row r="62" spans="1:3" x14ac:dyDescent="0.35">
      <c r="A62" s="52" t="s">
        <v>127</v>
      </c>
      <c r="B62" s="48">
        <f>COUNTIF('Measure List'!J:J, "*Clinican Office/Clinic*")</f>
        <v>0</v>
      </c>
      <c r="C62" s="49">
        <f>COUNTIFS('Measure List'!J:J, "Clinican Office/Clinic", 'Measure List'!M:M, "yes")</f>
        <v>0</v>
      </c>
    </row>
    <row r="63" spans="1:3" x14ac:dyDescent="0.35">
      <c r="A63" s="75" t="s">
        <v>128</v>
      </c>
      <c r="B63" s="50">
        <f>COUNTIF('Measure List'!J:J, "*inpatient rehab facility*")</f>
        <v>1</v>
      </c>
      <c r="C63" s="51">
        <f>COUNTIFS('Measure List'!J:J, "inpatient rehab facility", 'Measure List'!M:M, "yes")</f>
        <v>0</v>
      </c>
    </row>
    <row r="64" spans="1:3" x14ac:dyDescent="0.35">
      <c r="A64" s="52" t="s">
        <v>129</v>
      </c>
      <c r="B64" s="48">
        <f>COUNTIF('Measure List'!J:J, "*Dialysis*")</f>
        <v>13</v>
      </c>
      <c r="C64" s="49">
        <f>COUNTIFS('Measure List'!J:J, "Dialysis", 'Measure List'!M:M, "yes")</f>
        <v>0</v>
      </c>
    </row>
    <row r="65" spans="1:4" x14ac:dyDescent="0.35">
      <c r="A65" s="75" t="s">
        <v>130</v>
      </c>
      <c r="B65" s="50">
        <f>COUNTIF('Measure List'!J:J, "*assisted living*")</f>
        <v>11</v>
      </c>
      <c r="C65" s="51">
        <f>COUNTIFS('Measure List'!J:J, "assisted living",'Measure List'!M:M, "yes")</f>
        <v>0</v>
      </c>
    </row>
    <row r="66" spans="1:4" x14ac:dyDescent="0.35">
      <c r="A66" s="52" t="s">
        <v>131</v>
      </c>
      <c r="B66" s="48">
        <f>COUNTIF('Measure List'!J:J, "*nursing home*")</f>
        <v>5</v>
      </c>
      <c r="C66" s="49">
        <f>COUNTIFS('Measure List'!J:J, "nursing home", 'Measure List'!M:M, "yes")</f>
        <v>1</v>
      </c>
    </row>
    <row r="67" spans="1:4" x14ac:dyDescent="0.35">
      <c r="A67" s="75" t="s">
        <v>108</v>
      </c>
      <c r="B67" s="50">
        <f>COUNTIF('Measure List'!J:J, "*Other*")</f>
        <v>2</v>
      </c>
      <c r="C67" s="51">
        <f>COUNTIFS('Measure List'!J:J, "other", 'Measure List'!M:M, "yes")</f>
        <v>0</v>
      </c>
    </row>
    <row r="68" spans="1:4" x14ac:dyDescent="0.35">
      <c r="A68" s="109" t="s">
        <v>132</v>
      </c>
      <c r="B68" s="108"/>
      <c r="C68" s="108"/>
    </row>
    <row r="70" spans="1:4" ht="18.5" x14ac:dyDescent="0.45">
      <c r="A70" s="16" t="s">
        <v>133</v>
      </c>
      <c r="B70" s="16"/>
      <c r="C70" s="17"/>
      <c r="D70" s="69"/>
    </row>
    <row r="71" spans="1:4" ht="24.75" customHeight="1" x14ac:dyDescent="0.35">
      <c r="A71" s="62" t="s">
        <v>118</v>
      </c>
      <c r="B71" s="61" t="s">
        <v>78</v>
      </c>
      <c r="C71" s="61" t="s">
        <v>119</v>
      </c>
      <c r="D71" s="70"/>
    </row>
    <row r="72" spans="1:4" x14ac:dyDescent="0.35">
      <c r="A72" s="10" t="s">
        <v>134</v>
      </c>
      <c r="B72" s="8">
        <f>COUNTIF('Measure List'!K:K, "*Claims*")</f>
        <v>150</v>
      </c>
      <c r="C72">
        <f>COUNTIFS('Measure List'!K:K, "*claims*", 'Measure List'!M:M, "Yes")</f>
        <v>60</v>
      </c>
      <c r="D72" s="64"/>
    </row>
    <row r="73" spans="1:4" x14ac:dyDescent="0.35">
      <c r="A73" s="10" t="s">
        <v>135</v>
      </c>
      <c r="B73" s="8">
        <f>COUNTIF('Measure List'!K:K, "*Electronic Health Records*")</f>
        <v>81</v>
      </c>
      <c r="C73">
        <f>COUNTIFS('Measure List'!K:K, "*electronic health record*", 'Measure List'!M:M, "Yes")</f>
        <v>15</v>
      </c>
      <c r="D73" s="64"/>
    </row>
    <row r="74" spans="1:4" x14ac:dyDescent="0.35">
      <c r="A74" s="10" t="s">
        <v>136</v>
      </c>
      <c r="B74" s="8">
        <f>COUNTIF('Measure List'!K:K, "*Paper Medical Records*")</f>
        <v>57</v>
      </c>
      <c r="C74">
        <f>COUNTIFS('Measure List'!K:K, "*Paper Medical Records*",'Measure List'!M:M, "Yes")</f>
        <v>11</v>
      </c>
      <c r="D74" s="64"/>
    </row>
    <row r="75" spans="1:4" x14ac:dyDescent="0.35">
      <c r="A75" s="10" t="s">
        <v>137</v>
      </c>
      <c r="B75" s="8">
        <f>COUNTIF('Measure List'!K:K, "*Instrument-Based Data*")</f>
        <v>33</v>
      </c>
      <c r="C75">
        <f>COUNTIFS('Measure List'!K:K, "*Instrument-Based Data*",'Measure List'!M:M, "Yes")</f>
        <v>21</v>
      </c>
      <c r="D75" s="64"/>
    </row>
    <row r="76" spans="1:4" x14ac:dyDescent="0.35">
      <c r="A76" s="10" t="s">
        <v>138</v>
      </c>
      <c r="B76" s="8">
        <f>COUNTIF('Measure List'!K:K, "*Electronic Health Data*")</f>
        <v>38</v>
      </c>
      <c r="C76">
        <f>COUNTIFS('Measure List'!K:K, "*Electronic Health Data*", 'Measure List'!M:M, "Yes")</f>
        <v>11</v>
      </c>
      <c r="D76" s="64"/>
    </row>
    <row r="77" spans="1:4" x14ac:dyDescent="0.35">
      <c r="A77" s="10" t="s">
        <v>139</v>
      </c>
      <c r="B77" s="8">
        <f>COUNTIF('Measure List'!K:K, "*Registry Data*")</f>
        <v>98</v>
      </c>
      <c r="C77">
        <f>COUNTIFS('Measure List'!K:K, "*Registry Data*", 'Measure List'!M:M, "Yes")</f>
        <v>39</v>
      </c>
      <c r="D77" s="64"/>
    </row>
    <row r="78" spans="1:4" x14ac:dyDescent="0.35">
      <c r="A78" s="10" t="s">
        <v>140</v>
      </c>
      <c r="B78" s="8">
        <f>COUNTIF('Measure List'!K:K, "*Management Data*")</f>
        <v>14</v>
      </c>
      <c r="C78">
        <f>COUNTIFS('Measure List'!K:K, "*Management data*", 'Measure List'!M:M, "Yes")</f>
        <v>7</v>
      </c>
      <c r="D78" s="64"/>
    </row>
    <row r="79" spans="1:4" x14ac:dyDescent="0.35">
      <c r="A79" s="10" t="s">
        <v>141</v>
      </c>
      <c r="B79" s="8">
        <f>COUNTIF('Measure List'!K:K, "*Assessment Data*")</f>
        <v>17</v>
      </c>
      <c r="C79">
        <f>COUNTIFS('Measure List'!K:K, "*Assessment data*", 'Measure List'!M:M, "Yes")</f>
        <v>12</v>
      </c>
      <c r="D79" s="64"/>
    </row>
    <row r="80" spans="1:4" x14ac:dyDescent="0.35">
      <c r="A80" s="110" t="s">
        <v>142</v>
      </c>
    </row>
  </sheetData>
  <pageMargins left="0.7" right="0.7" top="0.75" bottom="0.75" header="0.3" footer="0.3"/>
  <pageSetup orientation="portrait" horizontalDpi="1200" verticalDpi="1200" r:id="rId1"/>
  <ignoredErrors>
    <ignoredError sqref="C11" formula="1"/>
    <ignoredError sqref="B72:B79 C78:C79 C72:C74 C75:C76 C77 B43 B32:B33 B36:B37 B45:B47 B50:B51" calculatedColumn="1"/>
  </ignoredErrors>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A1AB-309E-4765-97F9-12790601DA58}">
  <dimension ref="A1:V321"/>
  <sheetViews>
    <sheetView tabSelected="1" zoomScale="92" zoomScaleNormal="92" workbookViewId="0">
      <pane ySplit="2" topLeftCell="A5" activePane="bottomLeft" state="frozen"/>
      <selection activeCell="I1" sqref="I1"/>
      <selection pane="bottomLeft" activeCell="A7" sqref="A7:XFD7"/>
    </sheetView>
  </sheetViews>
  <sheetFormatPr defaultColWidth="9.1796875" defaultRowHeight="25.5" customHeight="1" x14ac:dyDescent="0.35"/>
  <cols>
    <col min="1" max="1" width="24.453125" style="58" customWidth="1"/>
    <col min="2" max="2" width="9.1796875" style="78"/>
    <col min="3" max="3" width="9.1796875" style="78" customWidth="1"/>
    <col min="4" max="4" width="13.7265625" style="98" customWidth="1"/>
    <col min="5" max="5" width="18.81640625" style="78" customWidth="1"/>
    <col min="6" max="6" width="44" style="45" customWidth="1"/>
    <col min="7" max="7" width="21.54296875" style="45" customWidth="1"/>
    <col min="8" max="8" width="18" style="45" customWidth="1"/>
    <col min="9" max="9" width="25.54296875" style="45" customWidth="1"/>
    <col min="10" max="10" width="10" style="45" customWidth="1"/>
    <col min="11" max="11" width="23.453125" style="45" customWidth="1"/>
    <col min="12" max="12" width="13.54296875" style="45" customWidth="1"/>
    <col min="13" max="13" width="14.81640625" style="45" customWidth="1"/>
    <col min="14" max="14" width="20.26953125" style="45" customWidth="1"/>
    <col min="15" max="15" width="19.453125" style="131" customWidth="1"/>
    <col min="16" max="16" width="18.26953125" style="45" customWidth="1"/>
    <col min="17" max="17" width="36.26953125" style="45" customWidth="1"/>
    <col min="18" max="18" width="18.453125" style="45" customWidth="1"/>
    <col min="19" max="19" width="19.1796875" style="45" customWidth="1"/>
    <col min="20" max="20" width="19" style="45" customWidth="1"/>
    <col min="21" max="21" width="17.26953125" style="45" customWidth="1"/>
    <col min="22" max="22" width="34.7265625" style="45" customWidth="1"/>
    <col min="23" max="16384" width="9.1796875" style="45"/>
  </cols>
  <sheetData>
    <row r="1" spans="1:22" s="99" customFormat="1" ht="25.5" customHeight="1" x14ac:dyDescent="0.35">
      <c r="A1" s="142" t="s">
        <v>143</v>
      </c>
      <c r="B1" s="142"/>
      <c r="C1" s="142"/>
      <c r="D1" s="143" t="s">
        <v>144</v>
      </c>
      <c r="E1" s="144"/>
      <c r="F1" s="144"/>
      <c r="G1" s="144"/>
      <c r="H1" s="144"/>
      <c r="I1" s="144"/>
      <c r="J1" s="144"/>
      <c r="K1" s="144"/>
      <c r="L1" s="144"/>
      <c r="M1" s="144"/>
      <c r="N1" s="145" t="s">
        <v>145</v>
      </c>
      <c r="O1" s="145"/>
      <c r="P1" s="146" t="s">
        <v>146</v>
      </c>
      <c r="Q1" s="146"/>
      <c r="R1" s="146"/>
      <c r="S1" s="146"/>
      <c r="T1" s="146"/>
      <c r="V1" s="42"/>
    </row>
    <row r="2" spans="1:22" s="40" customFormat="1" ht="62.25" customHeight="1" x14ac:dyDescent="0.35">
      <c r="A2" s="68" t="s">
        <v>147</v>
      </c>
      <c r="B2" s="39" t="s">
        <v>39</v>
      </c>
      <c r="C2" s="39" t="s">
        <v>41</v>
      </c>
      <c r="D2" s="107" t="s">
        <v>31</v>
      </c>
      <c r="E2" s="39" t="s">
        <v>33</v>
      </c>
      <c r="F2" s="39" t="s">
        <v>148</v>
      </c>
      <c r="G2" s="39" t="s">
        <v>149</v>
      </c>
      <c r="H2" s="39" t="s">
        <v>150</v>
      </c>
      <c r="I2" s="39" t="s">
        <v>151</v>
      </c>
      <c r="J2" s="39" t="s">
        <v>152</v>
      </c>
      <c r="K2" s="39" t="s">
        <v>51</v>
      </c>
      <c r="L2" s="40" t="s">
        <v>53</v>
      </c>
      <c r="M2" s="40" t="s">
        <v>153</v>
      </c>
      <c r="N2" s="40" t="s">
        <v>57</v>
      </c>
      <c r="O2" s="132" t="s">
        <v>59</v>
      </c>
      <c r="P2" s="40" t="s">
        <v>154</v>
      </c>
      <c r="Q2" s="40" t="s">
        <v>155</v>
      </c>
      <c r="R2" s="40" t="s">
        <v>156</v>
      </c>
      <c r="S2" s="40" t="s">
        <v>67</v>
      </c>
      <c r="T2" s="40" t="s">
        <v>69</v>
      </c>
      <c r="U2" s="40" t="s">
        <v>71</v>
      </c>
      <c r="V2" s="40" t="s">
        <v>157</v>
      </c>
    </row>
    <row r="3" spans="1:22" s="57" customFormat="1" ht="25.5" customHeight="1" x14ac:dyDescent="0.35">
      <c r="A3" s="117" t="s">
        <v>158</v>
      </c>
      <c r="B3" s="41" t="s">
        <v>159</v>
      </c>
      <c r="C3" s="41">
        <v>2018</v>
      </c>
      <c r="D3" s="43" t="s">
        <v>160</v>
      </c>
      <c r="E3" s="41" t="s">
        <v>161</v>
      </c>
      <c r="F3" s="57" t="s">
        <v>162</v>
      </c>
      <c r="G3" s="41" t="s">
        <v>163</v>
      </c>
      <c r="H3" s="41" t="s">
        <v>164</v>
      </c>
      <c r="I3" s="41" t="s">
        <v>165</v>
      </c>
      <c r="J3" s="41" t="s">
        <v>166</v>
      </c>
      <c r="K3" s="41" t="s">
        <v>134</v>
      </c>
      <c r="L3" s="41" t="s">
        <v>167</v>
      </c>
      <c r="M3" s="41" t="s">
        <v>167</v>
      </c>
      <c r="N3" s="41" t="s">
        <v>167</v>
      </c>
      <c r="O3" s="87" t="s">
        <v>168</v>
      </c>
      <c r="P3" s="41" t="s">
        <v>167</v>
      </c>
      <c r="Q3" s="41" t="s">
        <v>169</v>
      </c>
      <c r="R3" s="41" t="s">
        <v>170</v>
      </c>
      <c r="S3" s="41" t="s">
        <v>171</v>
      </c>
      <c r="T3" s="41"/>
      <c r="U3" s="41" t="s">
        <v>161</v>
      </c>
      <c r="V3" s="41"/>
    </row>
    <row r="4" spans="1:22" s="57" customFormat="1" ht="25.5" customHeight="1" x14ac:dyDescent="0.35">
      <c r="A4" s="117" t="s">
        <v>158</v>
      </c>
      <c r="B4" s="94" t="s">
        <v>172</v>
      </c>
      <c r="C4" s="44">
        <v>2018</v>
      </c>
      <c r="D4" s="60" t="s">
        <v>173</v>
      </c>
      <c r="E4" s="44" t="s">
        <v>161</v>
      </c>
      <c r="F4" s="59" t="s">
        <v>174</v>
      </c>
      <c r="G4" s="44" t="s">
        <v>175</v>
      </c>
      <c r="H4" s="44" t="s">
        <v>164</v>
      </c>
      <c r="I4" s="44" t="s">
        <v>165</v>
      </c>
      <c r="J4" s="44" t="s">
        <v>120</v>
      </c>
      <c r="K4" s="44" t="s">
        <v>134</v>
      </c>
      <c r="L4" s="44" t="s">
        <v>167</v>
      </c>
      <c r="M4" s="44" t="s">
        <v>167</v>
      </c>
      <c r="N4" s="44" t="s">
        <v>167</v>
      </c>
      <c r="O4" s="89" t="s">
        <v>176</v>
      </c>
      <c r="P4" s="44" t="s">
        <v>167</v>
      </c>
      <c r="Q4" s="44" t="s">
        <v>177</v>
      </c>
      <c r="R4" s="44" t="s">
        <v>170</v>
      </c>
      <c r="S4" s="44" t="s">
        <v>178</v>
      </c>
      <c r="T4" s="44"/>
      <c r="U4" s="44" t="s">
        <v>161</v>
      </c>
      <c r="V4" s="44" t="s">
        <v>179</v>
      </c>
    </row>
    <row r="5" spans="1:22" s="57" customFormat="1" ht="25.5" customHeight="1" x14ac:dyDescent="0.35">
      <c r="A5" s="117" t="s">
        <v>158</v>
      </c>
      <c r="B5" s="41" t="s">
        <v>159</v>
      </c>
      <c r="C5" s="41">
        <v>2018</v>
      </c>
      <c r="D5" s="43" t="s">
        <v>180</v>
      </c>
      <c r="E5" s="41" t="s">
        <v>181</v>
      </c>
      <c r="F5" s="57" t="s">
        <v>182</v>
      </c>
      <c r="G5" s="41" t="s">
        <v>183</v>
      </c>
      <c r="H5" s="41" t="s">
        <v>164</v>
      </c>
      <c r="I5" s="41" t="s">
        <v>165</v>
      </c>
      <c r="J5" s="41" t="s">
        <v>184</v>
      </c>
      <c r="K5" s="41" t="s">
        <v>185</v>
      </c>
      <c r="L5" s="41" t="s">
        <v>167</v>
      </c>
      <c r="M5" s="41" t="s">
        <v>167</v>
      </c>
      <c r="N5" s="41" t="s">
        <v>167</v>
      </c>
      <c r="O5" s="87" t="s">
        <v>176</v>
      </c>
      <c r="P5" s="41" t="s">
        <v>167</v>
      </c>
      <c r="Q5" s="41" t="s">
        <v>186</v>
      </c>
      <c r="R5" s="41" t="s">
        <v>170</v>
      </c>
      <c r="S5" s="41" t="s">
        <v>187</v>
      </c>
      <c r="T5" s="41"/>
      <c r="U5" s="41" t="s">
        <v>188</v>
      </c>
      <c r="V5" s="41" t="s">
        <v>179</v>
      </c>
    </row>
    <row r="6" spans="1:22" s="57" customFormat="1" ht="25.5" customHeight="1" x14ac:dyDescent="0.35">
      <c r="A6" s="117" t="s">
        <v>158</v>
      </c>
      <c r="B6" s="41" t="s">
        <v>159</v>
      </c>
      <c r="C6" s="41">
        <v>2018</v>
      </c>
      <c r="D6" s="43" t="s">
        <v>189</v>
      </c>
      <c r="E6" s="41" t="s">
        <v>181</v>
      </c>
      <c r="F6" s="57" t="s">
        <v>190</v>
      </c>
      <c r="G6" s="41" t="s">
        <v>183</v>
      </c>
      <c r="H6" s="41" t="s">
        <v>164</v>
      </c>
      <c r="I6" s="41" t="s">
        <v>165</v>
      </c>
      <c r="J6" s="41" t="s">
        <v>191</v>
      </c>
      <c r="K6" s="41" t="s">
        <v>185</v>
      </c>
      <c r="L6" s="41" t="s">
        <v>167</v>
      </c>
      <c r="M6" s="41" t="s">
        <v>167</v>
      </c>
      <c r="N6" s="41" t="s">
        <v>167</v>
      </c>
      <c r="O6" s="87" t="s">
        <v>176</v>
      </c>
      <c r="P6" s="41" t="s">
        <v>167</v>
      </c>
      <c r="Q6" s="41" t="s">
        <v>186</v>
      </c>
      <c r="R6" s="41" t="s">
        <v>170</v>
      </c>
      <c r="S6" s="41" t="s">
        <v>192</v>
      </c>
      <c r="T6" s="41"/>
      <c r="U6" s="41" t="s">
        <v>188</v>
      </c>
      <c r="V6" s="41" t="s">
        <v>179</v>
      </c>
    </row>
    <row r="7" spans="1:22" s="57" customFormat="1" ht="42.75" customHeight="1" x14ac:dyDescent="0.35">
      <c r="A7" s="117" t="s">
        <v>158</v>
      </c>
      <c r="B7" s="41" t="s">
        <v>159</v>
      </c>
      <c r="C7" s="41">
        <v>2018</v>
      </c>
      <c r="D7" s="43" t="s">
        <v>193</v>
      </c>
      <c r="E7" s="41" t="s">
        <v>181</v>
      </c>
      <c r="F7" s="57" t="s">
        <v>194</v>
      </c>
      <c r="G7" s="41" t="s">
        <v>195</v>
      </c>
      <c r="H7" s="41" t="s">
        <v>164</v>
      </c>
      <c r="I7" s="41" t="s">
        <v>165</v>
      </c>
      <c r="J7" s="41" t="s">
        <v>196</v>
      </c>
      <c r="K7" s="41" t="s">
        <v>197</v>
      </c>
      <c r="L7" s="41" t="s">
        <v>170</v>
      </c>
      <c r="M7" s="41" t="s">
        <v>170</v>
      </c>
      <c r="N7" s="41"/>
      <c r="O7" s="87"/>
      <c r="P7" s="41" t="s">
        <v>179</v>
      </c>
      <c r="Q7" s="41" t="s">
        <v>179</v>
      </c>
      <c r="R7" s="41" t="s">
        <v>179</v>
      </c>
      <c r="S7" s="41" t="s">
        <v>179</v>
      </c>
      <c r="T7" s="41" t="s">
        <v>179</v>
      </c>
      <c r="U7" s="41" t="s">
        <v>188</v>
      </c>
      <c r="V7" s="41"/>
    </row>
    <row r="8" spans="1:22" s="57" customFormat="1" ht="25.5" customHeight="1" x14ac:dyDescent="0.35">
      <c r="A8" s="118" t="s">
        <v>158</v>
      </c>
      <c r="B8" s="95" t="s">
        <v>172</v>
      </c>
      <c r="C8" s="65">
        <v>2018</v>
      </c>
      <c r="D8" s="96" t="s">
        <v>198</v>
      </c>
      <c r="E8" s="65" t="s">
        <v>181</v>
      </c>
      <c r="F8" s="66" t="s">
        <v>199</v>
      </c>
      <c r="G8" s="65" t="s">
        <v>200</v>
      </c>
      <c r="H8" s="65" t="s">
        <v>164</v>
      </c>
      <c r="I8" s="65" t="s">
        <v>165</v>
      </c>
      <c r="J8" s="65" t="s">
        <v>122</v>
      </c>
      <c r="K8" s="65" t="s">
        <v>134</v>
      </c>
      <c r="L8" s="65" t="s">
        <v>167</v>
      </c>
      <c r="M8" s="65" t="s">
        <v>167</v>
      </c>
      <c r="N8" s="65" t="s">
        <v>167</v>
      </c>
      <c r="O8" s="100" t="s">
        <v>168</v>
      </c>
      <c r="P8" s="65" t="s">
        <v>167</v>
      </c>
      <c r="Q8" s="65" t="s">
        <v>201</v>
      </c>
      <c r="R8" s="65" t="s">
        <v>170</v>
      </c>
      <c r="S8" s="65" t="s">
        <v>202</v>
      </c>
      <c r="T8" s="65"/>
      <c r="U8" s="65" t="s">
        <v>188</v>
      </c>
      <c r="V8" s="65" t="s">
        <v>179</v>
      </c>
    </row>
    <row r="9" spans="1:22" s="57" customFormat="1" ht="25.5" customHeight="1" x14ac:dyDescent="0.35">
      <c r="A9" s="117" t="s">
        <v>158</v>
      </c>
      <c r="B9" s="94" t="s">
        <v>172</v>
      </c>
      <c r="C9" s="44">
        <v>2018</v>
      </c>
      <c r="D9" s="60" t="s">
        <v>203</v>
      </c>
      <c r="E9" s="44" t="s">
        <v>181</v>
      </c>
      <c r="F9" s="59" t="s">
        <v>204</v>
      </c>
      <c r="G9" s="44" t="s">
        <v>200</v>
      </c>
      <c r="H9" s="44" t="s">
        <v>164</v>
      </c>
      <c r="I9" s="44" t="s">
        <v>165</v>
      </c>
      <c r="J9" s="44" t="s">
        <v>121</v>
      </c>
      <c r="K9" s="44" t="s">
        <v>134</v>
      </c>
      <c r="L9" s="44" t="s">
        <v>167</v>
      </c>
      <c r="M9" s="44" t="s">
        <v>167</v>
      </c>
      <c r="N9" s="44" t="s">
        <v>167</v>
      </c>
      <c r="O9" s="89" t="s">
        <v>168</v>
      </c>
      <c r="P9" s="44" t="s">
        <v>167</v>
      </c>
      <c r="Q9" s="44" t="s">
        <v>201</v>
      </c>
      <c r="R9" s="44" t="s">
        <v>170</v>
      </c>
      <c r="S9" s="44" t="s">
        <v>202</v>
      </c>
      <c r="T9" s="44"/>
      <c r="U9" s="44" t="s">
        <v>188</v>
      </c>
      <c r="V9" s="44" t="s">
        <v>179</v>
      </c>
    </row>
    <row r="10" spans="1:22" s="57" customFormat="1" ht="25.5" customHeight="1" x14ac:dyDescent="0.35">
      <c r="A10" s="117" t="s">
        <v>158</v>
      </c>
      <c r="B10" s="92" t="s">
        <v>172</v>
      </c>
      <c r="C10" s="41">
        <v>2018</v>
      </c>
      <c r="D10" s="43" t="s">
        <v>205</v>
      </c>
      <c r="E10" s="41" t="s">
        <v>161</v>
      </c>
      <c r="F10" s="57" t="s">
        <v>206</v>
      </c>
      <c r="G10" s="41" t="s">
        <v>200</v>
      </c>
      <c r="H10" s="41" t="s">
        <v>164</v>
      </c>
      <c r="I10" s="41" t="s">
        <v>207</v>
      </c>
      <c r="J10" s="41" t="s">
        <v>208</v>
      </c>
      <c r="K10" s="41" t="s">
        <v>134</v>
      </c>
      <c r="L10" s="41" t="s">
        <v>167</v>
      </c>
      <c r="M10" s="41" t="s">
        <v>167</v>
      </c>
      <c r="N10" s="41" t="s">
        <v>167</v>
      </c>
      <c r="O10" s="87" t="s">
        <v>209</v>
      </c>
      <c r="P10" s="41" t="s">
        <v>170</v>
      </c>
      <c r="Q10" s="41" t="s">
        <v>201</v>
      </c>
      <c r="R10" s="41" t="s">
        <v>170</v>
      </c>
      <c r="S10" s="41" t="s">
        <v>210</v>
      </c>
      <c r="T10" s="41"/>
      <c r="U10" s="41" t="s">
        <v>161</v>
      </c>
      <c r="V10" s="41" t="s">
        <v>179</v>
      </c>
    </row>
    <row r="11" spans="1:22" s="57" customFormat="1" ht="25.5" customHeight="1" x14ac:dyDescent="0.35">
      <c r="A11" s="117" t="s">
        <v>158</v>
      </c>
      <c r="B11" s="92" t="s">
        <v>172</v>
      </c>
      <c r="C11" s="41">
        <v>2018</v>
      </c>
      <c r="D11" s="43" t="s">
        <v>211</v>
      </c>
      <c r="E11" s="41" t="s">
        <v>212</v>
      </c>
      <c r="F11" s="57" t="s">
        <v>213</v>
      </c>
      <c r="G11" s="41" t="s">
        <v>214</v>
      </c>
      <c r="H11" s="41" t="s">
        <v>164</v>
      </c>
      <c r="I11" s="41" t="s">
        <v>165</v>
      </c>
      <c r="J11" s="41" t="s">
        <v>215</v>
      </c>
      <c r="K11" s="41" t="s">
        <v>197</v>
      </c>
      <c r="L11" s="41" t="s">
        <v>167</v>
      </c>
      <c r="M11" s="41" t="s">
        <v>167</v>
      </c>
      <c r="N11" s="41" t="s">
        <v>167</v>
      </c>
      <c r="O11" s="87" t="s">
        <v>216</v>
      </c>
      <c r="P11" s="41" t="s">
        <v>170</v>
      </c>
      <c r="Q11" s="41" t="s">
        <v>201</v>
      </c>
      <c r="R11" s="41" t="s">
        <v>170</v>
      </c>
      <c r="S11" s="41" t="s">
        <v>217</v>
      </c>
      <c r="T11" s="41"/>
      <c r="U11" s="41" t="s">
        <v>188</v>
      </c>
      <c r="V11" s="41" t="s">
        <v>179</v>
      </c>
    </row>
    <row r="12" spans="1:22" s="57" customFormat="1" ht="44.25" customHeight="1" x14ac:dyDescent="0.35">
      <c r="A12" s="117" t="s">
        <v>158</v>
      </c>
      <c r="B12" s="92" t="s">
        <v>172</v>
      </c>
      <c r="C12" s="41">
        <v>2018</v>
      </c>
      <c r="D12" s="43" t="s">
        <v>218</v>
      </c>
      <c r="E12" s="41" t="s">
        <v>161</v>
      </c>
      <c r="F12" s="57" t="s">
        <v>219</v>
      </c>
      <c r="G12" s="41" t="s">
        <v>214</v>
      </c>
      <c r="H12" s="41" t="s">
        <v>164</v>
      </c>
      <c r="I12" s="41" t="s">
        <v>165</v>
      </c>
      <c r="J12" s="41" t="s">
        <v>220</v>
      </c>
      <c r="K12" s="41" t="s">
        <v>197</v>
      </c>
      <c r="L12" s="41" t="s">
        <v>167</v>
      </c>
      <c r="M12" s="41" t="s">
        <v>167</v>
      </c>
      <c r="N12" s="41" t="s">
        <v>167</v>
      </c>
      <c r="O12" s="87" t="s">
        <v>221</v>
      </c>
      <c r="P12" s="41" t="s">
        <v>170</v>
      </c>
      <c r="Q12" s="41" t="s">
        <v>83</v>
      </c>
      <c r="R12" s="41" t="s">
        <v>170</v>
      </c>
      <c r="S12" s="41" t="s">
        <v>222</v>
      </c>
      <c r="T12" s="41" t="s">
        <v>223</v>
      </c>
      <c r="U12" s="41" t="s">
        <v>161</v>
      </c>
      <c r="V12" s="41" t="s">
        <v>224</v>
      </c>
    </row>
    <row r="13" spans="1:22" s="57" customFormat="1" ht="45.75" customHeight="1" x14ac:dyDescent="0.35">
      <c r="A13" s="117" t="s">
        <v>158</v>
      </c>
      <c r="B13" s="92" t="s">
        <v>172</v>
      </c>
      <c r="C13" s="41">
        <v>2018</v>
      </c>
      <c r="D13" s="43" t="s">
        <v>225</v>
      </c>
      <c r="E13" s="41" t="s">
        <v>181</v>
      </c>
      <c r="F13" s="57" t="s">
        <v>226</v>
      </c>
      <c r="G13" s="41" t="s">
        <v>200</v>
      </c>
      <c r="H13" s="41" t="s">
        <v>164</v>
      </c>
      <c r="I13" s="41" t="s">
        <v>165</v>
      </c>
      <c r="J13" s="41" t="s">
        <v>125</v>
      </c>
      <c r="K13" s="41" t="s">
        <v>134</v>
      </c>
      <c r="L13" s="41" t="s">
        <v>167</v>
      </c>
      <c r="M13" s="41" t="s">
        <v>167</v>
      </c>
      <c r="N13" s="41" t="s">
        <v>167</v>
      </c>
      <c r="O13" s="87" t="s">
        <v>176</v>
      </c>
      <c r="P13" s="41" t="s">
        <v>170</v>
      </c>
      <c r="Q13" s="41" t="s">
        <v>83</v>
      </c>
      <c r="R13" s="41" t="s">
        <v>170</v>
      </c>
      <c r="S13" s="41" t="s">
        <v>227</v>
      </c>
      <c r="T13" s="41" t="s">
        <v>223</v>
      </c>
      <c r="U13" s="41" t="s">
        <v>188</v>
      </c>
      <c r="V13" s="41" t="s">
        <v>228</v>
      </c>
    </row>
    <row r="14" spans="1:22" s="57" customFormat="1" ht="25.5" customHeight="1" x14ac:dyDescent="0.35">
      <c r="A14" s="117" t="s">
        <v>158</v>
      </c>
      <c r="B14" s="92" t="s">
        <v>172</v>
      </c>
      <c r="C14" s="41">
        <v>2018</v>
      </c>
      <c r="D14" s="43" t="s">
        <v>229</v>
      </c>
      <c r="E14" s="41" t="s">
        <v>161</v>
      </c>
      <c r="F14" s="57" t="s">
        <v>230</v>
      </c>
      <c r="G14" s="41" t="s">
        <v>175</v>
      </c>
      <c r="H14" s="41" t="s">
        <v>164</v>
      </c>
      <c r="I14" s="41" t="s">
        <v>165</v>
      </c>
      <c r="J14" s="41" t="s">
        <v>120</v>
      </c>
      <c r="K14" s="41" t="s">
        <v>134</v>
      </c>
      <c r="L14" s="41" t="s">
        <v>167</v>
      </c>
      <c r="M14" s="41" t="s">
        <v>167</v>
      </c>
      <c r="N14" s="41" t="s">
        <v>167</v>
      </c>
      <c r="O14" s="87" t="s">
        <v>176</v>
      </c>
      <c r="P14" s="41" t="s">
        <v>167</v>
      </c>
      <c r="Q14" s="41" t="s">
        <v>231</v>
      </c>
      <c r="R14" s="41" t="s">
        <v>170</v>
      </c>
      <c r="S14" s="41" t="s">
        <v>232</v>
      </c>
      <c r="T14" s="41"/>
      <c r="U14" s="41" t="s">
        <v>161</v>
      </c>
      <c r="V14" s="41" t="s">
        <v>179</v>
      </c>
    </row>
    <row r="15" spans="1:22" s="57" customFormat="1" ht="25.5" customHeight="1" x14ac:dyDescent="0.35">
      <c r="A15" s="117" t="s">
        <v>233</v>
      </c>
      <c r="B15" s="92" t="s">
        <v>172</v>
      </c>
      <c r="C15" s="41">
        <v>2018</v>
      </c>
      <c r="D15" s="43" t="s">
        <v>234</v>
      </c>
      <c r="E15" s="41" t="s">
        <v>161</v>
      </c>
      <c r="F15" s="57" t="s">
        <v>235</v>
      </c>
      <c r="G15" s="41" t="s">
        <v>236</v>
      </c>
      <c r="H15" s="41" t="s">
        <v>237</v>
      </c>
      <c r="I15" s="41" t="s">
        <v>238</v>
      </c>
      <c r="J15" s="41" t="s">
        <v>239</v>
      </c>
      <c r="K15" s="41" t="s">
        <v>240</v>
      </c>
      <c r="L15" s="41" t="s">
        <v>170</v>
      </c>
      <c r="M15" s="41" t="s">
        <v>170</v>
      </c>
      <c r="N15" s="41"/>
      <c r="O15" s="87"/>
      <c r="P15" s="41" t="s">
        <v>179</v>
      </c>
      <c r="Q15" s="41" t="s">
        <v>179</v>
      </c>
      <c r="R15" s="41" t="s">
        <v>179</v>
      </c>
      <c r="S15" s="41" t="s">
        <v>179</v>
      </c>
      <c r="T15" s="41" t="s">
        <v>179</v>
      </c>
      <c r="U15" s="41" t="s">
        <v>161</v>
      </c>
      <c r="V15" s="41" t="s">
        <v>179</v>
      </c>
    </row>
    <row r="16" spans="1:22" s="57" customFormat="1" ht="25.5" customHeight="1" x14ac:dyDescent="0.35">
      <c r="A16" s="117" t="s">
        <v>233</v>
      </c>
      <c r="B16" s="92" t="s">
        <v>159</v>
      </c>
      <c r="C16" s="41">
        <v>2018</v>
      </c>
      <c r="D16" s="43" t="s">
        <v>241</v>
      </c>
      <c r="E16" s="41" t="s">
        <v>161</v>
      </c>
      <c r="F16" s="57" t="s">
        <v>242</v>
      </c>
      <c r="G16" s="41" t="s">
        <v>236</v>
      </c>
      <c r="H16" s="41" t="s">
        <v>237</v>
      </c>
      <c r="I16" s="41" t="s">
        <v>238</v>
      </c>
      <c r="J16" s="41" t="s">
        <v>120</v>
      </c>
      <c r="K16" s="41" t="s">
        <v>134</v>
      </c>
      <c r="L16" s="41" t="s">
        <v>170</v>
      </c>
      <c r="M16" s="41" t="s">
        <v>170</v>
      </c>
      <c r="N16" s="41"/>
      <c r="O16" s="87"/>
      <c r="P16" s="41" t="s">
        <v>179</v>
      </c>
      <c r="Q16" s="41" t="s">
        <v>179</v>
      </c>
      <c r="R16" s="41" t="s">
        <v>179</v>
      </c>
      <c r="S16" s="41" t="s">
        <v>179</v>
      </c>
      <c r="T16" s="41" t="s">
        <v>179</v>
      </c>
      <c r="U16" s="41" t="s">
        <v>161</v>
      </c>
      <c r="V16" s="41"/>
    </row>
    <row r="17" spans="1:22" s="57" customFormat="1" ht="25.5" customHeight="1" x14ac:dyDescent="0.35">
      <c r="A17" s="120" t="s">
        <v>233</v>
      </c>
      <c r="B17" s="92" t="s">
        <v>159</v>
      </c>
      <c r="C17" s="41">
        <v>2019</v>
      </c>
      <c r="D17" s="67" t="s">
        <v>243</v>
      </c>
      <c r="E17" s="41" t="s">
        <v>212</v>
      </c>
      <c r="F17" s="57" t="s">
        <v>244</v>
      </c>
      <c r="G17" s="57" t="s">
        <v>245</v>
      </c>
      <c r="H17" s="57" t="s">
        <v>237</v>
      </c>
      <c r="I17" s="57" t="s">
        <v>238</v>
      </c>
      <c r="J17" s="57" t="s">
        <v>121</v>
      </c>
      <c r="K17" s="57" t="s">
        <v>246</v>
      </c>
      <c r="L17" s="57" t="s">
        <v>170</v>
      </c>
      <c r="M17" s="57" t="s">
        <v>170</v>
      </c>
      <c r="O17" s="79"/>
      <c r="P17" s="57" t="s">
        <v>179</v>
      </c>
      <c r="Q17" s="57" t="s">
        <v>179</v>
      </c>
      <c r="R17" s="57" t="s">
        <v>179</v>
      </c>
      <c r="S17" s="57" t="s">
        <v>179</v>
      </c>
      <c r="T17" s="57" t="s">
        <v>179</v>
      </c>
      <c r="U17" s="57" t="s">
        <v>188</v>
      </c>
      <c r="V17" s="57" t="s">
        <v>179</v>
      </c>
    </row>
    <row r="18" spans="1:22" s="57" customFormat="1" ht="25.5" customHeight="1" x14ac:dyDescent="0.35">
      <c r="A18" s="120" t="s">
        <v>233</v>
      </c>
      <c r="B18" s="92" t="s">
        <v>159</v>
      </c>
      <c r="C18" s="41">
        <v>2019</v>
      </c>
      <c r="D18" s="67" t="s">
        <v>247</v>
      </c>
      <c r="E18" s="41" t="s">
        <v>161</v>
      </c>
      <c r="F18" s="57" t="s">
        <v>248</v>
      </c>
      <c r="G18" s="57" t="s">
        <v>245</v>
      </c>
      <c r="H18" s="57" t="s">
        <v>237</v>
      </c>
      <c r="I18" s="57" t="s">
        <v>238</v>
      </c>
      <c r="J18" s="57" t="s">
        <v>121</v>
      </c>
      <c r="K18" s="57" t="s">
        <v>246</v>
      </c>
      <c r="L18" s="57" t="s">
        <v>170</v>
      </c>
      <c r="M18" s="57" t="s">
        <v>170</v>
      </c>
      <c r="O18" s="79"/>
      <c r="P18" s="57" t="s">
        <v>179</v>
      </c>
      <c r="Q18" s="57" t="s">
        <v>179</v>
      </c>
      <c r="R18" s="57" t="s">
        <v>179</v>
      </c>
      <c r="S18" s="57" t="s">
        <v>179</v>
      </c>
      <c r="T18" s="57" t="s">
        <v>179</v>
      </c>
      <c r="U18" s="57" t="s">
        <v>161</v>
      </c>
      <c r="V18" s="57" t="s">
        <v>179</v>
      </c>
    </row>
    <row r="19" spans="1:22" s="57" customFormat="1" ht="25.5" customHeight="1" x14ac:dyDescent="0.35">
      <c r="A19" s="120" t="s">
        <v>233</v>
      </c>
      <c r="B19" s="92" t="s">
        <v>159</v>
      </c>
      <c r="C19" s="41">
        <v>2019</v>
      </c>
      <c r="D19" s="67" t="s">
        <v>249</v>
      </c>
      <c r="E19" s="41" t="s">
        <v>161</v>
      </c>
      <c r="F19" s="57" t="s">
        <v>250</v>
      </c>
      <c r="G19" s="57" t="s">
        <v>245</v>
      </c>
      <c r="H19" s="57" t="s">
        <v>237</v>
      </c>
      <c r="I19" s="57" t="s">
        <v>238</v>
      </c>
      <c r="J19" s="57" t="s">
        <v>121</v>
      </c>
      <c r="K19" s="57" t="s">
        <v>246</v>
      </c>
      <c r="L19" s="57" t="s">
        <v>170</v>
      </c>
      <c r="M19" s="57" t="s">
        <v>170</v>
      </c>
      <c r="O19" s="79"/>
      <c r="P19" s="57" t="s">
        <v>179</v>
      </c>
      <c r="Q19" s="57" t="s">
        <v>179</v>
      </c>
      <c r="R19" s="57" t="s">
        <v>179</v>
      </c>
      <c r="S19" s="57" t="s">
        <v>179</v>
      </c>
      <c r="T19" s="57" t="s">
        <v>179</v>
      </c>
      <c r="U19" s="57" t="s">
        <v>161</v>
      </c>
      <c r="V19" s="57" t="s">
        <v>179</v>
      </c>
    </row>
    <row r="20" spans="1:22" s="57" customFormat="1" ht="25.5" customHeight="1" x14ac:dyDescent="0.35">
      <c r="A20" s="117" t="s">
        <v>233</v>
      </c>
      <c r="B20" s="92" t="s">
        <v>159</v>
      </c>
      <c r="C20" s="41">
        <v>2018</v>
      </c>
      <c r="D20" s="43" t="s">
        <v>251</v>
      </c>
      <c r="E20" s="41" t="s">
        <v>161</v>
      </c>
      <c r="F20" s="57" t="s">
        <v>252</v>
      </c>
      <c r="G20" s="41" t="s">
        <v>253</v>
      </c>
      <c r="H20" s="41" t="s">
        <v>237</v>
      </c>
      <c r="I20" s="41" t="s">
        <v>238</v>
      </c>
      <c r="J20" s="41" t="s">
        <v>120</v>
      </c>
      <c r="K20" s="41" t="s">
        <v>134</v>
      </c>
      <c r="L20" s="41" t="s">
        <v>170</v>
      </c>
      <c r="M20" s="41" t="s">
        <v>170</v>
      </c>
      <c r="N20" s="41"/>
      <c r="O20" s="87"/>
      <c r="P20" s="41" t="s">
        <v>179</v>
      </c>
      <c r="Q20" s="41" t="s">
        <v>179</v>
      </c>
      <c r="R20" s="41" t="s">
        <v>179</v>
      </c>
      <c r="S20" s="41" t="s">
        <v>179</v>
      </c>
      <c r="T20" s="41" t="s">
        <v>179</v>
      </c>
      <c r="U20" s="41" t="s">
        <v>161</v>
      </c>
      <c r="V20" s="41"/>
    </row>
    <row r="21" spans="1:22" s="57" customFormat="1" ht="25.5" customHeight="1" x14ac:dyDescent="0.35">
      <c r="A21" s="117" t="s">
        <v>233</v>
      </c>
      <c r="B21" s="92" t="s">
        <v>159</v>
      </c>
      <c r="C21" s="41">
        <v>2018</v>
      </c>
      <c r="D21" s="43" t="s">
        <v>254</v>
      </c>
      <c r="E21" s="41" t="s">
        <v>181</v>
      </c>
      <c r="F21" s="57" t="s">
        <v>255</v>
      </c>
      <c r="G21" s="41" t="s">
        <v>253</v>
      </c>
      <c r="H21" s="41" t="s">
        <v>237</v>
      </c>
      <c r="I21" s="41" t="s">
        <v>238</v>
      </c>
      <c r="J21" s="41" t="s">
        <v>120</v>
      </c>
      <c r="K21" s="41" t="s">
        <v>134</v>
      </c>
      <c r="L21" s="41" t="s">
        <v>170</v>
      </c>
      <c r="M21" s="41" t="s">
        <v>170</v>
      </c>
      <c r="N21" s="41"/>
      <c r="O21" s="87"/>
      <c r="P21" s="41" t="s">
        <v>179</v>
      </c>
      <c r="Q21" s="41" t="s">
        <v>179</v>
      </c>
      <c r="R21" s="41" t="s">
        <v>179</v>
      </c>
      <c r="S21" s="41" t="s">
        <v>179</v>
      </c>
      <c r="T21" s="41" t="s">
        <v>179</v>
      </c>
      <c r="U21" s="41" t="s">
        <v>188</v>
      </c>
      <c r="V21" s="41"/>
    </row>
    <row r="22" spans="1:22" s="57" customFormat="1" ht="25.5" customHeight="1" x14ac:dyDescent="0.35">
      <c r="A22" s="120" t="s">
        <v>233</v>
      </c>
      <c r="B22" s="92" t="s">
        <v>159</v>
      </c>
      <c r="C22" s="41">
        <v>2019</v>
      </c>
      <c r="D22" s="67" t="s">
        <v>256</v>
      </c>
      <c r="E22" s="41" t="s">
        <v>188</v>
      </c>
      <c r="F22" s="57" t="s">
        <v>257</v>
      </c>
      <c r="G22" s="57" t="s">
        <v>245</v>
      </c>
      <c r="H22" s="57" t="s">
        <v>237</v>
      </c>
      <c r="I22" s="57" t="s">
        <v>238</v>
      </c>
      <c r="J22" s="57" t="s">
        <v>121</v>
      </c>
      <c r="K22" s="57" t="s">
        <v>246</v>
      </c>
      <c r="L22" s="57" t="s">
        <v>170</v>
      </c>
      <c r="M22" s="57" t="s">
        <v>170</v>
      </c>
      <c r="O22" s="79"/>
      <c r="P22" s="57" t="s">
        <v>179</v>
      </c>
      <c r="Q22" s="57" t="s">
        <v>179</v>
      </c>
      <c r="R22" s="57" t="s">
        <v>179</v>
      </c>
      <c r="S22" s="57" t="s">
        <v>179</v>
      </c>
      <c r="T22" s="57" t="s">
        <v>179</v>
      </c>
      <c r="U22" s="57" t="s">
        <v>188</v>
      </c>
      <c r="V22" s="57" t="s">
        <v>179</v>
      </c>
    </row>
    <row r="23" spans="1:22" s="57" customFormat="1" ht="25.5" customHeight="1" x14ac:dyDescent="0.35">
      <c r="A23" s="117" t="s">
        <v>233</v>
      </c>
      <c r="B23" s="92" t="s">
        <v>159</v>
      </c>
      <c r="C23" s="41">
        <v>2018</v>
      </c>
      <c r="D23" s="43" t="s">
        <v>258</v>
      </c>
      <c r="E23" s="41" t="s">
        <v>161</v>
      </c>
      <c r="F23" s="57" t="s">
        <v>259</v>
      </c>
      <c r="G23" s="41" t="s">
        <v>236</v>
      </c>
      <c r="H23" s="41" t="s">
        <v>237</v>
      </c>
      <c r="I23" s="41" t="s">
        <v>238</v>
      </c>
      <c r="J23" s="41" t="s">
        <v>120</v>
      </c>
      <c r="K23" s="41" t="s">
        <v>134</v>
      </c>
      <c r="L23" s="41" t="s">
        <v>170</v>
      </c>
      <c r="M23" s="41" t="s">
        <v>170</v>
      </c>
      <c r="N23" s="41"/>
      <c r="O23" s="87"/>
      <c r="P23" s="41" t="s">
        <v>179</v>
      </c>
      <c r="Q23" s="41" t="s">
        <v>179</v>
      </c>
      <c r="R23" s="41" t="s">
        <v>179</v>
      </c>
      <c r="S23" s="41" t="s">
        <v>179</v>
      </c>
      <c r="T23" s="41" t="s">
        <v>179</v>
      </c>
      <c r="U23" s="41" t="s">
        <v>161</v>
      </c>
      <c r="V23" s="41"/>
    </row>
    <row r="24" spans="1:22" s="57" customFormat="1" ht="25.5" customHeight="1" x14ac:dyDescent="0.35">
      <c r="A24" s="117" t="s">
        <v>233</v>
      </c>
      <c r="B24" s="92" t="s">
        <v>159</v>
      </c>
      <c r="C24" s="41">
        <v>2018</v>
      </c>
      <c r="D24" s="43" t="s">
        <v>260</v>
      </c>
      <c r="E24" s="41" t="s">
        <v>161</v>
      </c>
      <c r="F24" s="57" t="s">
        <v>261</v>
      </c>
      <c r="G24" s="41" t="s">
        <v>236</v>
      </c>
      <c r="H24" s="41" t="s">
        <v>237</v>
      </c>
      <c r="I24" s="41" t="s">
        <v>238</v>
      </c>
      <c r="J24" s="41" t="s">
        <v>120</v>
      </c>
      <c r="K24" s="41" t="s">
        <v>134</v>
      </c>
      <c r="L24" s="41" t="s">
        <v>170</v>
      </c>
      <c r="M24" s="41" t="s">
        <v>170</v>
      </c>
      <c r="N24" s="41"/>
      <c r="O24" s="87"/>
      <c r="P24" s="41" t="s">
        <v>179</v>
      </c>
      <c r="Q24" s="41" t="s">
        <v>179</v>
      </c>
      <c r="R24" s="41" t="s">
        <v>179</v>
      </c>
      <c r="S24" s="41" t="s">
        <v>179</v>
      </c>
      <c r="T24" s="41" t="s">
        <v>179</v>
      </c>
      <c r="U24" s="41" t="s">
        <v>161</v>
      </c>
      <c r="V24" s="41"/>
    </row>
    <row r="25" spans="1:22" s="57" customFormat="1" ht="25.5" customHeight="1" x14ac:dyDescent="0.35">
      <c r="A25" s="117" t="s">
        <v>233</v>
      </c>
      <c r="B25" s="92" t="s">
        <v>159</v>
      </c>
      <c r="C25" s="41">
        <v>2018</v>
      </c>
      <c r="D25" s="43" t="s">
        <v>262</v>
      </c>
      <c r="E25" s="41" t="s">
        <v>161</v>
      </c>
      <c r="F25" s="57" t="s">
        <v>263</v>
      </c>
      <c r="G25" s="41" t="s">
        <v>236</v>
      </c>
      <c r="H25" s="41" t="s">
        <v>237</v>
      </c>
      <c r="I25" s="41" t="s">
        <v>238</v>
      </c>
      <c r="J25" s="41" t="s">
        <v>120</v>
      </c>
      <c r="K25" s="41" t="s">
        <v>134</v>
      </c>
      <c r="L25" s="41" t="s">
        <v>170</v>
      </c>
      <c r="M25" s="41" t="s">
        <v>170</v>
      </c>
      <c r="N25" s="41"/>
      <c r="O25" s="87"/>
      <c r="P25" s="41" t="s">
        <v>179</v>
      </c>
      <c r="Q25" s="41" t="s">
        <v>179</v>
      </c>
      <c r="R25" s="41" t="s">
        <v>179</v>
      </c>
      <c r="S25" s="41" t="s">
        <v>179</v>
      </c>
      <c r="T25" s="41" t="s">
        <v>179</v>
      </c>
      <c r="U25" s="41" t="s">
        <v>161</v>
      </c>
      <c r="V25" s="41"/>
    </row>
    <row r="26" spans="1:22" s="57" customFormat="1" ht="25.5" customHeight="1" x14ac:dyDescent="0.35">
      <c r="A26" s="117" t="s">
        <v>233</v>
      </c>
      <c r="B26" s="92" t="s">
        <v>172</v>
      </c>
      <c r="C26" s="41">
        <v>2018</v>
      </c>
      <c r="D26" s="43" t="s">
        <v>264</v>
      </c>
      <c r="E26" s="41" t="s">
        <v>161</v>
      </c>
      <c r="F26" s="57" t="s">
        <v>265</v>
      </c>
      <c r="G26" s="41" t="s">
        <v>266</v>
      </c>
      <c r="H26" s="41" t="s">
        <v>237</v>
      </c>
      <c r="I26" s="41" t="s">
        <v>238</v>
      </c>
      <c r="J26" s="41" t="s">
        <v>120</v>
      </c>
      <c r="K26" s="41" t="s">
        <v>139</v>
      </c>
      <c r="L26" s="41" t="s">
        <v>170</v>
      </c>
      <c r="M26" s="41" t="s">
        <v>170</v>
      </c>
      <c r="N26" s="41"/>
      <c r="O26" s="87"/>
      <c r="P26" s="41" t="s">
        <v>179</v>
      </c>
      <c r="Q26" s="41" t="s">
        <v>179</v>
      </c>
      <c r="R26" s="41" t="s">
        <v>179</v>
      </c>
      <c r="S26" s="41" t="s">
        <v>179</v>
      </c>
      <c r="T26" s="41" t="s">
        <v>179</v>
      </c>
      <c r="U26" s="41" t="s">
        <v>161</v>
      </c>
      <c r="V26" s="41" t="s">
        <v>179</v>
      </c>
    </row>
    <row r="27" spans="1:22" s="57" customFormat="1" ht="25.5" customHeight="1" x14ac:dyDescent="0.35">
      <c r="A27" s="121" t="s">
        <v>233</v>
      </c>
      <c r="B27" s="87" t="s">
        <v>172</v>
      </c>
      <c r="C27" s="87">
        <v>2019</v>
      </c>
      <c r="D27" s="88">
        <v>2800</v>
      </c>
      <c r="E27" s="57" t="s">
        <v>161</v>
      </c>
      <c r="F27" s="79" t="s">
        <v>267</v>
      </c>
      <c r="G27" s="79" t="s">
        <v>236</v>
      </c>
      <c r="H27" s="79" t="s">
        <v>237</v>
      </c>
      <c r="I27" s="79" t="s">
        <v>238</v>
      </c>
      <c r="J27" s="57" t="s">
        <v>268</v>
      </c>
      <c r="K27" s="79" t="s">
        <v>185</v>
      </c>
      <c r="L27" s="79" t="s">
        <v>170</v>
      </c>
      <c r="M27" s="79" t="s">
        <v>170</v>
      </c>
      <c r="N27" s="79"/>
      <c r="O27" s="79"/>
      <c r="P27" s="79"/>
      <c r="R27" s="79"/>
      <c r="U27" s="57" t="s">
        <v>161</v>
      </c>
    </row>
    <row r="28" spans="1:22" s="57" customFormat="1" ht="25.5" customHeight="1" x14ac:dyDescent="0.35">
      <c r="A28" s="121" t="s">
        <v>233</v>
      </c>
      <c r="B28" s="87" t="s">
        <v>172</v>
      </c>
      <c r="C28" s="87">
        <v>2019</v>
      </c>
      <c r="D28" s="90">
        <v>2801</v>
      </c>
      <c r="E28" s="57" t="s">
        <v>161</v>
      </c>
      <c r="F28" s="139" t="s">
        <v>269</v>
      </c>
      <c r="G28" s="139" t="s">
        <v>270</v>
      </c>
      <c r="H28" s="139" t="s">
        <v>237</v>
      </c>
      <c r="I28" s="139" t="s">
        <v>238</v>
      </c>
      <c r="J28" s="139" t="s">
        <v>120</v>
      </c>
      <c r="K28" s="139" t="s">
        <v>134</v>
      </c>
      <c r="L28" s="139" t="s">
        <v>170</v>
      </c>
      <c r="M28" s="139" t="s">
        <v>170</v>
      </c>
      <c r="U28" s="57" t="s">
        <v>161</v>
      </c>
    </row>
    <row r="29" spans="1:22" s="57" customFormat="1" ht="25.5" customHeight="1" x14ac:dyDescent="0.35">
      <c r="A29" s="121" t="s">
        <v>233</v>
      </c>
      <c r="B29" s="87" t="s">
        <v>172</v>
      </c>
      <c r="C29" s="87">
        <v>2019</v>
      </c>
      <c r="D29" s="90">
        <v>3175</v>
      </c>
      <c r="E29" s="91" t="s">
        <v>161</v>
      </c>
      <c r="F29" s="80" t="s">
        <v>271</v>
      </c>
      <c r="G29" s="80" t="s">
        <v>272</v>
      </c>
      <c r="H29" s="80" t="s">
        <v>237</v>
      </c>
      <c r="I29" s="80" t="s">
        <v>238</v>
      </c>
      <c r="J29" s="81" t="s">
        <v>120</v>
      </c>
      <c r="K29" s="80" t="s">
        <v>240</v>
      </c>
      <c r="L29" s="80" t="s">
        <v>170</v>
      </c>
      <c r="M29" s="80" t="s">
        <v>170</v>
      </c>
      <c r="N29" s="79" t="s">
        <v>170</v>
      </c>
      <c r="O29" s="79" t="s">
        <v>170</v>
      </c>
      <c r="P29" s="79"/>
      <c r="R29" s="79"/>
      <c r="U29" s="57" t="s">
        <v>161</v>
      </c>
    </row>
    <row r="30" spans="1:22" s="57" customFormat="1" ht="25.5" customHeight="1" x14ac:dyDescent="0.35">
      <c r="A30" s="120" t="s">
        <v>233</v>
      </c>
      <c r="B30" s="92" t="s">
        <v>172</v>
      </c>
      <c r="C30" s="41">
        <v>2017</v>
      </c>
      <c r="D30" s="43" t="s">
        <v>273</v>
      </c>
      <c r="E30" s="41" t="s">
        <v>161</v>
      </c>
      <c r="F30" s="57" t="s">
        <v>274</v>
      </c>
      <c r="G30" s="41" t="s">
        <v>275</v>
      </c>
      <c r="H30" s="41" t="s">
        <v>164</v>
      </c>
      <c r="I30" s="41" t="s">
        <v>238</v>
      </c>
      <c r="J30" s="41" t="s">
        <v>121</v>
      </c>
      <c r="K30" s="41" t="s">
        <v>134</v>
      </c>
      <c r="L30" s="41" t="s">
        <v>170</v>
      </c>
      <c r="M30" s="41" t="s">
        <v>170</v>
      </c>
      <c r="N30" s="41"/>
      <c r="O30" s="87"/>
      <c r="P30" s="41" t="s">
        <v>179</v>
      </c>
      <c r="Q30" s="41" t="s">
        <v>179</v>
      </c>
      <c r="R30" s="41" t="s">
        <v>179</v>
      </c>
      <c r="S30" s="41" t="s">
        <v>179</v>
      </c>
      <c r="T30" s="41" t="s">
        <v>179</v>
      </c>
      <c r="U30" s="41" t="s">
        <v>161</v>
      </c>
      <c r="V30" s="41"/>
    </row>
    <row r="31" spans="1:22" s="57" customFormat="1" ht="25.5" customHeight="1" x14ac:dyDescent="0.35">
      <c r="A31" s="117" t="s">
        <v>233</v>
      </c>
      <c r="B31" s="92" t="s">
        <v>172</v>
      </c>
      <c r="C31" s="41">
        <v>2017</v>
      </c>
      <c r="D31" s="43" t="s">
        <v>276</v>
      </c>
      <c r="E31" s="41" t="s">
        <v>161</v>
      </c>
      <c r="F31" s="57" t="s">
        <v>277</v>
      </c>
      <c r="G31" s="41" t="s">
        <v>278</v>
      </c>
      <c r="H31" s="41" t="s">
        <v>164</v>
      </c>
      <c r="I31" s="41" t="s">
        <v>238</v>
      </c>
      <c r="J31" s="41" t="s">
        <v>120</v>
      </c>
      <c r="K31" s="41" t="s">
        <v>134</v>
      </c>
      <c r="L31" s="41" t="s">
        <v>170</v>
      </c>
      <c r="M31" s="41" t="s">
        <v>170</v>
      </c>
      <c r="N31" s="41"/>
      <c r="O31" s="87"/>
      <c r="P31" s="41" t="s">
        <v>179</v>
      </c>
      <c r="Q31" s="41" t="s">
        <v>179</v>
      </c>
      <c r="R31" s="41" t="s">
        <v>179</v>
      </c>
      <c r="S31" s="41" t="s">
        <v>179</v>
      </c>
      <c r="T31" s="41" t="s">
        <v>179</v>
      </c>
      <c r="U31" s="41" t="s">
        <v>161</v>
      </c>
      <c r="V31" s="41"/>
    </row>
    <row r="32" spans="1:22" s="57" customFormat="1" ht="25.5" customHeight="1" x14ac:dyDescent="0.35">
      <c r="A32" s="117" t="s">
        <v>233</v>
      </c>
      <c r="B32" s="92" t="s">
        <v>172</v>
      </c>
      <c r="C32" s="41">
        <v>2017</v>
      </c>
      <c r="D32" s="43" t="s">
        <v>279</v>
      </c>
      <c r="E32" s="41" t="s">
        <v>161</v>
      </c>
      <c r="F32" s="57" t="s">
        <v>280</v>
      </c>
      <c r="G32" s="41" t="s">
        <v>183</v>
      </c>
      <c r="H32" s="41" t="s">
        <v>164</v>
      </c>
      <c r="I32" s="41" t="s">
        <v>238</v>
      </c>
      <c r="J32" s="41" t="s">
        <v>121</v>
      </c>
      <c r="K32" s="41" t="s">
        <v>246</v>
      </c>
      <c r="L32" s="41" t="s">
        <v>170</v>
      </c>
      <c r="M32" s="41" t="s">
        <v>170</v>
      </c>
      <c r="N32" s="41"/>
      <c r="O32" s="87"/>
      <c r="P32" s="41" t="s">
        <v>179</v>
      </c>
      <c r="Q32" s="41" t="s">
        <v>179</v>
      </c>
      <c r="R32" s="41" t="s">
        <v>179</v>
      </c>
      <c r="S32" s="41" t="s">
        <v>179</v>
      </c>
      <c r="T32" s="41" t="s">
        <v>179</v>
      </c>
      <c r="U32" s="41" t="s">
        <v>161</v>
      </c>
      <c r="V32" s="41"/>
    </row>
    <row r="33" spans="1:22" s="57" customFormat="1" ht="25.5" customHeight="1" x14ac:dyDescent="0.35">
      <c r="A33" s="117" t="s">
        <v>233</v>
      </c>
      <c r="B33" s="92" t="s">
        <v>172</v>
      </c>
      <c r="C33" s="41">
        <v>2017</v>
      </c>
      <c r="D33" s="43" t="s">
        <v>281</v>
      </c>
      <c r="E33" s="41" t="s">
        <v>161</v>
      </c>
      <c r="F33" s="57" t="s">
        <v>282</v>
      </c>
      <c r="G33" s="41" t="s">
        <v>283</v>
      </c>
      <c r="H33" s="41" t="s">
        <v>164</v>
      </c>
      <c r="I33" s="41" t="s">
        <v>238</v>
      </c>
      <c r="J33" s="41" t="s">
        <v>120</v>
      </c>
      <c r="K33" s="41" t="s">
        <v>284</v>
      </c>
      <c r="L33" s="41" t="s">
        <v>170</v>
      </c>
      <c r="M33" s="41" t="s">
        <v>170</v>
      </c>
      <c r="N33" s="41"/>
      <c r="O33" s="87"/>
      <c r="P33" s="41" t="s">
        <v>179</v>
      </c>
      <c r="Q33" s="41" t="s">
        <v>179</v>
      </c>
      <c r="R33" s="41" t="s">
        <v>179</v>
      </c>
      <c r="S33" s="41" t="s">
        <v>179</v>
      </c>
      <c r="T33" s="41" t="s">
        <v>179</v>
      </c>
      <c r="U33" s="41" t="s">
        <v>161</v>
      </c>
      <c r="V33" s="41"/>
    </row>
    <row r="34" spans="1:22" s="57" customFormat="1" ht="25.5" customHeight="1" x14ac:dyDescent="0.35">
      <c r="A34" s="117" t="s">
        <v>233</v>
      </c>
      <c r="B34" s="92" t="s">
        <v>159</v>
      </c>
      <c r="C34" s="41">
        <v>2018</v>
      </c>
      <c r="D34" s="43" t="s">
        <v>285</v>
      </c>
      <c r="E34" s="41" t="s">
        <v>161</v>
      </c>
      <c r="F34" s="57" t="s">
        <v>286</v>
      </c>
      <c r="G34" s="41" t="s">
        <v>287</v>
      </c>
      <c r="H34" s="41" t="s">
        <v>164</v>
      </c>
      <c r="I34" s="41" t="s">
        <v>238</v>
      </c>
      <c r="J34" s="41" t="s">
        <v>288</v>
      </c>
      <c r="K34" s="41" t="s">
        <v>134</v>
      </c>
      <c r="L34" s="41" t="s">
        <v>170</v>
      </c>
      <c r="M34" s="41" t="s">
        <v>170</v>
      </c>
      <c r="N34" s="41"/>
      <c r="O34" s="87"/>
      <c r="P34" s="41" t="s">
        <v>179</v>
      </c>
      <c r="Q34" s="41" t="s">
        <v>179</v>
      </c>
      <c r="R34" s="41" t="s">
        <v>179</v>
      </c>
      <c r="S34" s="41" t="s">
        <v>179</v>
      </c>
      <c r="T34" s="41" t="s">
        <v>179</v>
      </c>
      <c r="U34" s="41" t="s">
        <v>161</v>
      </c>
      <c r="V34" s="41"/>
    </row>
    <row r="35" spans="1:22" s="57" customFormat="1" ht="25.5" customHeight="1" x14ac:dyDescent="0.35">
      <c r="A35" s="120" t="s">
        <v>233</v>
      </c>
      <c r="B35" s="92" t="s">
        <v>159</v>
      </c>
      <c r="C35" s="41">
        <v>2018</v>
      </c>
      <c r="D35" s="43" t="s">
        <v>289</v>
      </c>
      <c r="E35" s="41" t="s">
        <v>161</v>
      </c>
      <c r="F35" s="57" t="s">
        <v>290</v>
      </c>
      <c r="G35" s="41" t="s">
        <v>163</v>
      </c>
      <c r="H35" s="41" t="s">
        <v>164</v>
      </c>
      <c r="I35" s="41" t="s">
        <v>207</v>
      </c>
      <c r="J35" s="41" t="s">
        <v>239</v>
      </c>
      <c r="K35" s="41" t="s">
        <v>134</v>
      </c>
      <c r="L35" s="41" t="s">
        <v>170</v>
      </c>
      <c r="M35" s="41" t="s">
        <v>170</v>
      </c>
      <c r="N35" s="41"/>
      <c r="O35" s="87"/>
      <c r="P35" s="41" t="s">
        <v>179</v>
      </c>
      <c r="Q35" s="41" t="s">
        <v>179</v>
      </c>
      <c r="R35" s="41" t="s">
        <v>179</v>
      </c>
      <c r="S35" s="41" t="s">
        <v>179</v>
      </c>
      <c r="T35" s="41" t="s">
        <v>179</v>
      </c>
      <c r="U35" s="41" t="s">
        <v>161</v>
      </c>
      <c r="V35" s="41"/>
    </row>
    <row r="36" spans="1:22" s="57" customFormat="1" ht="25.5" customHeight="1" x14ac:dyDescent="0.35">
      <c r="A36" s="117" t="s">
        <v>233</v>
      </c>
      <c r="B36" s="92" t="s">
        <v>172</v>
      </c>
      <c r="C36" s="41">
        <v>2018</v>
      </c>
      <c r="D36" s="43" t="s">
        <v>291</v>
      </c>
      <c r="E36" s="41" t="s">
        <v>212</v>
      </c>
      <c r="F36" s="57" t="s">
        <v>292</v>
      </c>
      <c r="G36" s="41" t="s">
        <v>293</v>
      </c>
      <c r="H36" s="41" t="s">
        <v>164</v>
      </c>
      <c r="I36" s="41" t="s">
        <v>238</v>
      </c>
      <c r="J36" s="41" t="s">
        <v>208</v>
      </c>
      <c r="K36" s="41" t="s">
        <v>134</v>
      </c>
      <c r="L36" s="41" t="s">
        <v>170</v>
      </c>
      <c r="M36" s="41" t="s">
        <v>167</v>
      </c>
      <c r="N36" s="41" t="s">
        <v>167</v>
      </c>
      <c r="O36" s="87" t="s">
        <v>294</v>
      </c>
      <c r="P36" s="41" t="s">
        <v>295</v>
      </c>
      <c r="Q36" s="41" t="s">
        <v>296</v>
      </c>
      <c r="R36" s="41" t="s">
        <v>170</v>
      </c>
      <c r="S36" s="41" t="s">
        <v>297</v>
      </c>
      <c r="T36" s="41"/>
      <c r="U36" s="41" t="s">
        <v>188</v>
      </c>
      <c r="V36" s="41" t="s">
        <v>179</v>
      </c>
    </row>
    <row r="37" spans="1:22" s="57" customFormat="1" ht="25.5" customHeight="1" x14ac:dyDescent="0.35">
      <c r="A37" s="117" t="s">
        <v>233</v>
      </c>
      <c r="B37" s="92" t="s">
        <v>172</v>
      </c>
      <c r="C37" s="41">
        <v>2018</v>
      </c>
      <c r="D37" s="43" t="s">
        <v>298</v>
      </c>
      <c r="E37" s="41" t="s">
        <v>161</v>
      </c>
      <c r="F37" s="57" t="s">
        <v>299</v>
      </c>
      <c r="G37" s="41" t="s">
        <v>214</v>
      </c>
      <c r="H37" s="41" t="s">
        <v>164</v>
      </c>
      <c r="I37" s="41" t="s">
        <v>238</v>
      </c>
      <c r="J37" s="41" t="s">
        <v>300</v>
      </c>
      <c r="K37" s="41" t="s">
        <v>134</v>
      </c>
      <c r="L37" s="41" t="s">
        <v>170</v>
      </c>
      <c r="M37" s="41" t="s">
        <v>170</v>
      </c>
      <c r="N37" s="41"/>
      <c r="O37" s="87"/>
      <c r="P37" s="41" t="s">
        <v>179</v>
      </c>
      <c r="Q37" s="41" t="s">
        <v>179</v>
      </c>
      <c r="R37" s="41" t="s">
        <v>179</v>
      </c>
      <c r="S37" s="41" t="s">
        <v>179</v>
      </c>
      <c r="T37" s="41" t="s">
        <v>179</v>
      </c>
      <c r="U37" s="41" t="s">
        <v>161</v>
      </c>
      <c r="V37" s="41" t="s">
        <v>179</v>
      </c>
    </row>
    <row r="38" spans="1:22" s="57" customFormat="1" ht="25.5" customHeight="1" x14ac:dyDescent="0.35">
      <c r="A38" s="117" t="s">
        <v>233</v>
      </c>
      <c r="B38" s="92" t="s">
        <v>172</v>
      </c>
      <c r="C38" s="41">
        <v>2018</v>
      </c>
      <c r="D38" s="43" t="s">
        <v>301</v>
      </c>
      <c r="E38" s="41" t="s">
        <v>181</v>
      </c>
      <c r="F38" s="57" t="s">
        <v>302</v>
      </c>
      <c r="G38" s="41" t="s">
        <v>303</v>
      </c>
      <c r="H38" s="41" t="s">
        <v>164</v>
      </c>
      <c r="I38" s="41" t="s">
        <v>238</v>
      </c>
      <c r="J38" s="41" t="s">
        <v>121</v>
      </c>
      <c r="K38" s="41" t="s">
        <v>135</v>
      </c>
      <c r="L38" s="41" t="s">
        <v>170</v>
      </c>
      <c r="M38" s="41" t="s">
        <v>170</v>
      </c>
      <c r="N38" s="41"/>
      <c r="O38" s="87"/>
      <c r="P38" s="41" t="s">
        <v>179</v>
      </c>
      <c r="Q38" s="41" t="s">
        <v>179</v>
      </c>
      <c r="R38" s="41" t="s">
        <v>179</v>
      </c>
      <c r="S38" s="41" t="s">
        <v>179</v>
      </c>
      <c r="T38" s="41" t="s">
        <v>179</v>
      </c>
      <c r="U38" s="41" t="s">
        <v>188</v>
      </c>
      <c r="V38" s="41" t="s">
        <v>179</v>
      </c>
    </row>
    <row r="39" spans="1:22" s="57" customFormat="1" ht="25.5" customHeight="1" x14ac:dyDescent="0.35">
      <c r="A39" s="120" t="s">
        <v>233</v>
      </c>
      <c r="B39" s="92" t="s">
        <v>159</v>
      </c>
      <c r="C39" s="41">
        <v>2019</v>
      </c>
      <c r="D39" s="67" t="s">
        <v>304</v>
      </c>
      <c r="E39" s="41" t="s">
        <v>161</v>
      </c>
      <c r="F39" s="57" t="s">
        <v>305</v>
      </c>
      <c r="G39" s="57" t="s">
        <v>236</v>
      </c>
      <c r="H39" s="57" t="s">
        <v>237</v>
      </c>
      <c r="I39" s="57" t="s">
        <v>238</v>
      </c>
      <c r="J39" s="57" t="s">
        <v>166</v>
      </c>
      <c r="K39" s="57" t="s">
        <v>134</v>
      </c>
      <c r="L39" s="57" t="s">
        <v>170</v>
      </c>
      <c r="M39" s="57" t="s">
        <v>170</v>
      </c>
      <c r="O39" s="79"/>
      <c r="P39" s="57" t="s">
        <v>179</v>
      </c>
      <c r="Q39" s="57" t="s">
        <v>179</v>
      </c>
      <c r="R39" s="57" t="s">
        <v>179</v>
      </c>
      <c r="S39" s="57" t="s">
        <v>179</v>
      </c>
      <c r="T39" s="57" t="s">
        <v>179</v>
      </c>
      <c r="U39" s="57" t="s">
        <v>161</v>
      </c>
      <c r="V39" s="57" t="s">
        <v>179</v>
      </c>
    </row>
    <row r="40" spans="1:22" s="57" customFormat="1" ht="25.5" customHeight="1" x14ac:dyDescent="0.35">
      <c r="A40" s="120" t="s">
        <v>233</v>
      </c>
      <c r="B40" s="92" t="s">
        <v>159</v>
      </c>
      <c r="C40" s="41">
        <v>2019</v>
      </c>
      <c r="D40" s="67" t="s">
        <v>306</v>
      </c>
      <c r="E40" s="41" t="s">
        <v>161</v>
      </c>
      <c r="F40" s="57" t="s">
        <v>307</v>
      </c>
      <c r="G40" s="57" t="s">
        <v>245</v>
      </c>
      <c r="H40" s="57" t="s">
        <v>237</v>
      </c>
      <c r="I40" s="57" t="s">
        <v>238</v>
      </c>
      <c r="J40" s="57" t="s">
        <v>166</v>
      </c>
      <c r="K40" s="57" t="s">
        <v>134</v>
      </c>
      <c r="L40" s="57" t="s">
        <v>170</v>
      </c>
      <c r="M40" s="57" t="s">
        <v>170</v>
      </c>
      <c r="O40" s="79"/>
      <c r="P40" s="57" t="s">
        <v>179</v>
      </c>
      <c r="Q40" s="57" t="s">
        <v>179</v>
      </c>
      <c r="R40" s="57" t="s">
        <v>179</v>
      </c>
      <c r="S40" s="57" t="s">
        <v>179</v>
      </c>
      <c r="T40" s="57" t="s">
        <v>179</v>
      </c>
      <c r="U40" s="57" t="s">
        <v>161</v>
      </c>
      <c r="V40" s="57" t="s">
        <v>179</v>
      </c>
    </row>
    <row r="41" spans="1:22" s="57" customFormat="1" ht="25.5" customHeight="1" x14ac:dyDescent="0.35">
      <c r="A41" s="120" t="s">
        <v>233</v>
      </c>
      <c r="B41" s="92" t="s">
        <v>159</v>
      </c>
      <c r="C41" s="41">
        <v>2019</v>
      </c>
      <c r="D41" s="67" t="s">
        <v>308</v>
      </c>
      <c r="E41" s="41" t="s">
        <v>181</v>
      </c>
      <c r="F41" s="57" t="s">
        <v>309</v>
      </c>
      <c r="G41" s="57" t="s">
        <v>310</v>
      </c>
      <c r="H41" s="57" t="s">
        <v>164</v>
      </c>
      <c r="I41" s="57" t="s">
        <v>238</v>
      </c>
      <c r="J41" s="57" t="s">
        <v>120</v>
      </c>
      <c r="K41" s="57" t="s">
        <v>134</v>
      </c>
      <c r="L41" s="57" t="s">
        <v>170</v>
      </c>
      <c r="M41" s="57" t="s">
        <v>170</v>
      </c>
      <c r="O41" s="79"/>
      <c r="P41" s="57" t="s">
        <v>179</v>
      </c>
      <c r="Q41" s="57" t="s">
        <v>179</v>
      </c>
      <c r="R41" s="57" t="s">
        <v>179</v>
      </c>
      <c r="S41" s="57" t="s">
        <v>179</v>
      </c>
      <c r="T41" s="57" t="s">
        <v>179</v>
      </c>
      <c r="U41" s="57" t="s">
        <v>188</v>
      </c>
    </row>
    <row r="42" spans="1:22" s="57" customFormat="1" ht="25.5" customHeight="1" x14ac:dyDescent="0.35">
      <c r="A42" s="121" t="s">
        <v>233</v>
      </c>
      <c r="B42" s="87" t="s">
        <v>172</v>
      </c>
      <c r="C42" s="87">
        <v>2019</v>
      </c>
      <c r="D42" s="88">
        <v>3492</v>
      </c>
      <c r="E42" s="87" t="s">
        <v>181</v>
      </c>
      <c r="F42" s="140" t="s">
        <v>311</v>
      </c>
      <c r="G42" s="140" t="s">
        <v>312</v>
      </c>
      <c r="H42" s="140" t="s">
        <v>164</v>
      </c>
      <c r="I42" s="140" t="s">
        <v>165</v>
      </c>
      <c r="J42" s="141" t="s">
        <v>239</v>
      </c>
      <c r="K42" s="140" t="s">
        <v>134</v>
      </c>
      <c r="L42" s="140" t="s">
        <v>167</v>
      </c>
      <c r="M42" s="140" t="s">
        <v>170</v>
      </c>
      <c r="N42" s="79"/>
      <c r="O42" s="79"/>
      <c r="P42" s="79" t="s">
        <v>170</v>
      </c>
      <c r="Q42" s="57" t="s">
        <v>83</v>
      </c>
      <c r="R42" s="79" t="s">
        <v>170</v>
      </c>
      <c r="S42" s="57" t="s">
        <v>313</v>
      </c>
      <c r="U42" s="57" t="s">
        <v>188</v>
      </c>
    </row>
    <row r="43" spans="1:22" s="57" customFormat="1" ht="27" customHeight="1" x14ac:dyDescent="0.35">
      <c r="A43" s="121" t="s">
        <v>233</v>
      </c>
      <c r="B43" s="87" t="s">
        <v>172</v>
      </c>
      <c r="C43" s="87">
        <v>2019</v>
      </c>
      <c r="D43" s="90">
        <v>3538</v>
      </c>
      <c r="E43" s="91" t="s">
        <v>188</v>
      </c>
      <c r="F43" s="80" t="s">
        <v>314</v>
      </c>
      <c r="G43" s="80" t="s">
        <v>315</v>
      </c>
      <c r="H43" s="80" t="s">
        <v>164</v>
      </c>
      <c r="I43" s="80" t="s">
        <v>165</v>
      </c>
      <c r="J43" s="81" t="s">
        <v>122</v>
      </c>
      <c r="K43" s="80" t="s">
        <v>134</v>
      </c>
      <c r="L43" s="80" t="s">
        <v>167</v>
      </c>
      <c r="M43" s="80" t="s">
        <v>167</v>
      </c>
      <c r="N43" s="80" t="s">
        <v>167</v>
      </c>
      <c r="O43" s="80" t="s">
        <v>176</v>
      </c>
      <c r="P43" s="80" t="s">
        <v>167</v>
      </c>
      <c r="Q43" s="81" t="s">
        <v>316</v>
      </c>
      <c r="R43" s="80" t="s">
        <v>167</v>
      </c>
      <c r="T43" s="81" t="s">
        <v>317</v>
      </c>
      <c r="U43" s="57" t="s">
        <v>188</v>
      </c>
    </row>
    <row r="44" spans="1:22" s="57" customFormat="1" ht="25.5" customHeight="1" x14ac:dyDescent="0.35">
      <c r="A44" s="121" t="s">
        <v>233</v>
      </c>
      <c r="B44" s="87" t="s">
        <v>172</v>
      </c>
      <c r="C44" s="87">
        <v>2019</v>
      </c>
      <c r="D44" s="88">
        <v>3541</v>
      </c>
      <c r="E44" s="57" t="s">
        <v>161</v>
      </c>
      <c r="F44" s="79" t="s">
        <v>318</v>
      </c>
      <c r="G44" s="79" t="s">
        <v>287</v>
      </c>
      <c r="H44" s="79" t="s">
        <v>164</v>
      </c>
      <c r="I44" s="79" t="s">
        <v>238</v>
      </c>
      <c r="J44" s="79" t="s">
        <v>120</v>
      </c>
      <c r="K44" s="79" t="s">
        <v>197</v>
      </c>
      <c r="L44" s="79" t="s">
        <v>170</v>
      </c>
      <c r="M44" s="79" t="s">
        <v>170</v>
      </c>
      <c r="U44" s="57" t="s">
        <v>161</v>
      </c>
    </row>
    <row r="45" spans="1:22" s="57" customFormat="1" ht="25.5" customHeight="1" x14ac:dyDescent="0.35">
      <c r="A45" s="117" t="s">
        <v>233</v>
      </c>
      <c r="B45" s="92" t="s">
        <v>159</v>
      </c>
      <c r="C45" s="41">
        <v>2018</v>
      </c>
      <c r="D45" s="43" t="s">
        <v>319</v>
      </c>
      <c r="E45" s="41" t="s">
        <v>161</v>
      </c>
      <c r="F45" s="57" t="s">
        <v>320</v>
      </c>
      <c r="G45" s="41" t="s">
        <v>266</v>
      </c>
      <c r="H45" s="41" t="s">
        <v>237</v>
      </c>
      <c r="I45" s="41" t="s">
        <v>238</v>
      </c>
      <c r="J45" s="41" t="s">
        <v>321</v>
      </c>
      <c r="K45" s="41" t="s">
        <v>135</v>
      </c>
      <c r="L45" s="41" t="s">
        <v>170</v>
      </c>
      <c r="M45" s="41" t="s">
        <v>170</v>
      </c>
      <c r="N45" s="41"/>
      <c r="O45" s="87"/>
      <c r="P45" s="41" t="s">
        <v>179</v>
      </c>
      <c r="Q45" s="41" t="s">
        <v>179</v>
      </c>
      <c r="R45" s="41" t="s">
        <v>179</v>
      </c>
      <c r="S45" s="41" t="s">
        <v>179</v>
      </c>
      <c r="T45" s="41" t="s">
        <v>179</v>
      </c>
      <c r="U45" s="41" t="s">
        <v>161</v>
      </c>
      <c r="V45" s="41"/>
    </row>
    <row r="46" spans="1:22" s="57" customFormat="1" ht="25.5" customHeight="1" x14ac:dyDescent="0.35">
      <c r="A46" s="117" t="s">
        <v>233</v>
      </c>
      <c r="B46" s="41" t="s">
        <v>172</v>
      </c>
      <c r="C46" s="41">
        <v>2017</v>
      </c>
      <c r="D46" s="43" t="s">
        <v>322</v>
      </c>
      <c r="E46" s="41" t="s">
        <v>188</v>
      </c>
      <c r="F46" s="57" t="s">
        <v>323</v>
      </c>
      <c r="G46" s="41" t="s">
        <v>163</v>
      </c>
      <c r="H46" s="41" t="s">
        <v>164</v>
      </c>
      <c r="I46" s="41" t="s">
        <v>238</v>
      </c>
      <c r="J46" s="41" t="s">
        <v>121</v>
      </c>
      <c r="K46" s="41" t="s">
        <v>135</v>
      </c>
      <c r="L46" s="41" t="s">
        <v>170</v>
      </c>
      <c r="M46" s="41" t="s">
        <v>170</v>
      </c>
      <c r="N46" s="41"/>
      <c r="O46" s="87"/>
      <c r="P46" s="41" t="s">
        <v>179</v>
      </c>
      <c r="Q46" s="41" t="s">
        <v>179</v>
      </c>
      <c r="R46" s="41" t="s">
        <v>179</v>
      </c>
      <c r="S46" s="41" t="s">
        <v>179</v>
      </c>
      <c r="T46" s="41" t="s">
        <v>179</v>
      </c>
      <c r="U46" s="41" t="s">
        <v>188</v>
      </c>
      <c r="V46" s="41" t="s">
        <v>324</v>
      </c>
    </row>
    <row r="47" spans="1:22" s="57" customFormat="1" ht="25.5" customHeight="1" x14ac:dyDescent="0.35">
      <c r="A47" s="121" t="s">
        <v>233</v>
      </c>
      <c r="B47" s="87" t="s">
        <v>172</v>
      </c>
      <c r="C47" s="87">
        <v>2019</v>
      </c>
      <c r="D47" s="88" t="s">
        <v>325</v>
      </c>
      <c r="E47" s="87" t="s">
        <v>161</v>
      </c>
      <c r="F47" s="79" t="s">
        <v>323</v>
      </c>
      <c r="G47" s="79" t="s">
        <v>326</v>
      </c>
      <c r="H47" s="79" t="s">
        <v>164</v>
      </c>
      <c r="I47" s="79" t="s">
        <v>238</v>
      </c>
      <c r="J47" s="57" t="s">
        <v>121</v>
      </c>
      <c r="K47" s="79" t="s">
        <v>135</v>
      </c>
      <c r="L47" s="79" t="s">
        <v>170</v>
      </c>
      <c r="M47" s="79" t="s">
        <v>170</v>
      </c>
      <c r="N47" s="79"/>
      <c r="O47" s="79"/>
      <c r="P47" s="79"/>
      <c r="R47" s="79"/>
      <c r="U47" s="57" t="s">
        <v>161</v>
      </c>
    </row>
    <row r="48" spans="1:22" s="57" customFormat="1" ht="25.5" customHeight="1" x14ac:dyDescent="0.35">
      <c r="A48" s="122" t="s">
        <v>327</v>
      </c>
      <c r="B48" s="100" t="s">
        <v>172</v>
      </c>
      <c r="C48" s="100">
        <v>2019</v>
      </c>
      <c r="D48" s="101" t="s">
        <v>328</v>
      </c>
      <c r="E48" s="41" t="s">
        <v>161</v>
      </c>
      <c r="F48" s="80" t="s">
        <v>329</v>
      </c>
      <c r="G48" s="80" t="s">
        <v>330</v>
      </c>
      <c r="H48" s="80" t="s">
        <v>237</v>
      </c>
      <c r="I48" s="80" t="s">
        <v>238</v>
      </c>
      <c r="J48" s="80" t="s">
        <v>121</v>
      </c>
      <c r="K48" s="80" t="s">
        <v>139</v>
      </c>
      <c r="L48" s="80" t="s">
        <v>170</v>
      </c>
      <c r="M48" s="80" t="s">
        <v>170</v>
      </c>
      <c r="N48" s="41"/>
      <c r="O48" s="41"/>
      <c r="P48" s="41"/>
      <c r="Q48" s="41"/>
      <c r="R48" s="41"/>
      <c r="S48" s="41"/>
      <c r="T48" s="41"/>
      <c r="U48" s="41" t="s">
        <v>161</v>
      </c>
      <c r="V48" s="66"/>
    </row>
    <row r="49" spans="1:22" s="57" customFormat="1" ht="25.5" customHeight="1" x14ac:dyDescent="0.35">
      <c r="A49" s="121" t="s">
        <v>327</v>
      </c>
      <c r="B49" s="87" t="s">
        <v>172</v>
      </c>
      <c r="C49" s="87">
        <v>2019</v>
      </c>
      <c r="D49" s="88" t="s">
        <v>331</v>
      </c>
      <c r="E49" s="41" t="s">
        <v>161</v>
      </c>
      <c r="F49" s="79" t="s">
        <v>332</v>
      </c>
      <c r="G49" s="79" t="s">
        <v>330</v>
      </c>
      <c r="H49" s="79" t="s">
        <v>237</v>
      </c>
      <c r="I49" s="79" t="s">
        <v>238</v>
      </c>
      <c r="J49" s="79" t="s">
        <v>121</v>
      </c>
      <c r="K49" s="79" t="s">
        <v>139</v>
      </c>
      <c r="L49" s="79" t="s">
        <v>170</v>
      </c>
      <c r="M49" s="79" t="s">
        <v>170</v>
      </c>
      <c r="N49" s="41"/>
      <c r="O49" s="41"/>
      <c r="P49" s="41"/>
      <c r="Q49" s="41"/>
      <c r="R49" s="41"/>
      <c r="S49" s="41"/>
      <c r="T49" s="41"/>
      <c r="U49" s="41" t="s">
        <v>161</v>
      </c>
    </row>
    <row r="50" spans="1:22" s="59" customFormat="1" ht="25.5" customHeight="1" x14ac:dyDescent="0.35">
      <c r="A50" s="122" t="s">
        <v>327</v>
      </c>
      <c r="B50" s="100" t="s">
        <v>172</v>
      </c>
      <c r="C50" s="100">
        <v>2019</v>
      </c>
      <c r="D50" s="101" t="s">
        <v>333</v>
      </c>
      <c r="E50" s="100" t="s">
        <v>161</v>
      </c>
      <c r="F50" s="102" t="s">
        <v>334</v>
      </c>
      <c r="G50" s="79" t="s">
        <v>335</v>
      </c>
      <c r="H50" s="102" t="s">
        <v>237</v>
      </c>
      <c r="I50" s="102" t="s">
        <v>238</v>
      </c>
      <c r="J50" s="66" t="s">
        <v>121</v>
      </c>
      <c r="K50" s="102" t="s">
        <v>139</v>
      </c>
      <c r="L50" s="102" t="s">
        <v>170</v>
      </c>
      <c r="M50" s="102" t="s">
        <v>170</v>
      </c>
      <c r="N50" s="79" t="s">
        <v>170</v>
      </c>
      <c r="O50" s="102"/>
      <c r="P50" s="102"/>
      <c r="Q50" s="66"/>
      <c r="R50" s="102"/>
      <c r="S50" s="66"/>
      <c r="T50" s="66"/>
      <c r="U50" s="66" t="s">
        <v>161</v>
      </c>
      <c r="V50" s="66"/>
    </row>
    <row r="51" spans="1:22" s="59" customFormat="1" ht="25.5" customHeight="1" x14ac:dyDescent="0.35">
      <c r="A51" s="122" t="s">
        <v>327</v>
      </c>
      <c r="B51" s="100" t="s">
        <v>172</v>
      </c>
      <c r="C51" s="100">
        <v>2019</v>
      </c>
      <c r="D51" s="101" t="s">
        <v>336</v>
      </c>
      <c r="E51" s="65" t="s">
        <v>161</v>
      </c>
      <c r="F51" s="79" t="s">
        <v>337</v>
      </c>
      <c r="G51" s="79" t="s">
        <v>338</v>
      </c>
      <c r="H51" s="79" t="s">
        <v>237</v>
      </c>
      <c r="I51" s="79" t="s">
        <v>238</v>
      </c>
      <c r="J51" s="79" t="s">
        <v>120</v>
      </c>
      <c r="K51" s="79" t="s">
        <v>339</v>
      </c>
      <c r="L51" s="79" t="s">
        <v>170</v>
      </c>
      <c r="M51" s="79" t="s">
        <v>170</v>
      </c>
      <c r="N51" s="65"/>
      <c r="O51" s="65"/>
      <c r="P51" s="65"/>
      <c r="Q51" s="65"/>
      <c r="R51" s="65"/>
      <c r="S51" s="65"/>
      <c r="T51" s="65"/>
      <c r="U51" s="65" t="s">
        <v>161</v>
      </c>
      <c r="V51" s="66"/>
    </row>
    <row r="52" spans="1:22" s="66" customFormat="1" ht="25.5" customHeight="1" x14ac:dyDescent="0.35">
      <c r="A52" s="122" t="s">
        <v>327</v>
      </c>
      <c r="B52" s="100" t="s">
        <v>172</v>
      </c>
      <c r="C52" s="100">
        <v>2019</v>
      </c>
      <c r="D52" s="101" t="s">
        <v>340</v>
      </c>
      <c r="E52" s="100" t="s">
        <v>181</v>
      </c>
      <c r="F52" s="102" t="s">
        <v>341</v>
      </c>
      <c r="G52" s="102" t="s">
        <v>342</v>
      </c>
      <c r="H52" s="102" t="s">
        <v>237</v>
      </c>
      <c r="I52" s="102" t="s">
        <v>238</v>
      </c>
      <c r="J52" s="66" t="s">
        <v>343</v>
      </c>
      <c r="K52" s="102" t="s">
        <v>139</v>
      </c>
      <c r="L52" s="102" t="s">
        <v>170</v>
      </c>
      <c r="M52" s="102" t="s">
        <v>170</v>
      </c>
      <c r="N52" s="79" t="s">
        <v>170</v>
      </c>
      <c r="O52" s="102"/>
      <c r="P52" s="102"/>
      <c r="R52" s="102"/>
      <c r="U52" s="66" t="s">
        <v>188</v>
      </c>
    </row>
    <row r="53" spans="1:22" s="57" customFormat="1" ht="25.5" customHeight="1" x14ac:dyDescent="0.35">
      <c r="A53" s="117" t="s">
        <v>327</v>
      </c>
      <c r="B53" s="41" t="s">
        <v>159</v>
      </c>
      <c r="C53" s="41">
        <v>2018</v>
      </c>
      <c r="D53" s="67" t="s">
        <v>344</v>
      </c>
      <c r="E53" s="41" t="s">
        <v>181</v>
      </c>
      <c r="F53" s="57" t="s">
        <v>345</v>
      </c>
      <c r="G53" s="41" t="s">
        <v>346</v>
      </c>
      <c r="H53" s="41" t="s">
        <v>237</v>
      </c>
      <c r="I53" s="41" t="s">
        <v>238</v>
      </c>
      <c r="J53" s="41" t="s">
        <v>120</v>
      </c>
      <c r="K53" s="41" t="s">
        <v>139</v>
      </c>
      <c r="L53" s="41" t="s">
        <v>170</v>
      </c>
      <c r="M53" s="41" t="s">
        <v>170</v>
      </c>
      <c r="N53" s="41"/>
      <c r="O53" s="87"/>
      <c r="P53" s="41" t="s">
        <v>179</v>
      </c>
      <c r="Q53" s="41" t="s">
        <v>179</v>
      </c>
      <c r="R53" s="41" t="s">
        <v>179</v>
      </c>
      <c r="S53" s="41" t="s">
        <v>179</v>
      </c>
      <c r="T53" s="41" t="s">
        <v>179</v>
      </c>
      <c r="U53" s="41" t="s">
        <v>188</v>
      </c>
      <c r="V53" s="41" t="s">
        <v>347</v>
      </c>
    </row>
    <row r="54" spans="1:22" s="57" customFormat="1" ht="40.5" customHeight="1" x14ac:dyDescent="0.35">
      <c r="A54" s="121" t="s">
        <v>327</v>
      </c>
      <c r="B54" s="87" t="s">
        <v>172</v>
      </c>
      <c r="C54" s="87">
        <v>2019</v>
      </c>
      <c r="D54" s="88">
        <v>1858</v>
      </c>
      <c r="E54" s="41" t="s">
        <v>161</v>
      </c>
      <c r="F54" s="79" t="s">
        <v>348</v>
      </c>
      <c r="G54" s="79" t="s">
        <v>349</v>
      </c>
      <c r="H54" s="79" t="s">
        <v>237</v>
      </c>
      <c r="I54" s="79" t="s">
        <v>238</v>
      </c>
      <c r="J54" s="79" t="s">
        <v>120</v>
      </c>
      <c r="K54" s="79" t="s">
        <v>339</v>
      </c>
      <c r="L54" s="79" t="s">
        <v>170</v>
      </c>
      <c r="M54" s="79" t="s">
        <v>170</v>
      </c>
      <c r="N54" s="41"/>
      <c r="O54" s="41"/>
      <c r="P54" s="41"/>
      <c r="Q54" s="41"/>
      <c r="R54" s="41"/>
      <c r="S54" s="41"/>
      <c r="T54" s="41"/>
      <c r="U54" s="41" t="s">
        <v>161</v>
      </c>
    </row>
    <row r="55" spans="1:22" s="66" customFormat="1" ht="25.5" customHeight="1" x14ac:dyDescent="0.35">
      <c r="A55" s="121" t="s">
        <v>327</v>
      </c>
      <c r="B55" s="87" t="s">
        <v>172</v>
      </c>
      <c r="C55" s="87">
        <v>2019</v>
      </c>
      <c r="D55" s="88">
        <v>1859</v>
      </c>
      <c r="E55" s="41" t="s">
        <v>161</v>
      </c>
      <c r="F55" s="79" t="s">
        <v>350</v>
      </c>
      <c r="G55" s="79" t="s">
        <v>349</v>
      </c>
      <c r="H55" s="79" t="s">
        <v>237</v>
      </c>
      <c r="I55" s="79" t="s">
        <v>238</v>
      </c>
      <c r="J55" s="79" t="s">
        <v>120</v>
      </c>
      <c r="K55" s="79" t="s">
        <v>339</v>
      </c>
      <c r="L55" s="79" t="s">
        <v>170</v>
      </c>
      <c r="M55" s="79" t="s">
        <v>170</v>
      </c>
      <c r="N55" s="41"/>
      <c r="O55" s="41"/>
      <c r="P55" s="41"/>
      <c r="Q55" s="41"/>
      <c r="R55" s="41"/>
      <c r="S55" s="41"/>
      <c r="T55" s="41"/>
      <c r="U55" s="41" t="s">
        <v>161</v>
      </c>
      <c r="V55" s="57"/>
    </row>
    <row r="56" spans="1:22" s="57" customFormat="1" ht="25.5" customHeight="1" x14ac:dyDescent="0.35">
      <c r="A56" s="122" t="s">
        <v>327</v>
      </c>
      <c r="B56" s="100" t="s">
        <v>172</v>
      </c>
      <c r="C56" s="100">
        <v>2019</v>
      </c>
      <c r="D56" s="101">
        <v>1860</v>
      </c>
      <c r="E56" s="41" t="s">
        <v>161</v>
      </c>
      <c r="F56" s="41" t="s">
        <v>351</v>
      </c>
      <c r="G56" s="41" t="s">
        <v>349</v>
      </c>
      <c r="H56" s="41" t="s">
        <v>237</v>
      </c>
      <c r="I56" s="41" t="s">
        <v>238</v>
      </c>
      <c r="J56" s="41" t="s">
        <v>120</v>
      </c>
      <c r="K56" s="41" t="s">
        <v>339</v>
      </c>
      <c r="L56" s="41" t="s">
        <v>170</v>
      </c>
      <c r="M56" s="41" t="s">
        <v>170</v>
      </c>
      <c r="N56" s="41"/>
      <c r="O56" s="41"/>
      <c r="P56" s="41"/>
      <c r="Q56" s="41"/>
      <c r="R56" s="41"/>
      <c r="S56" s="41"/>
      <c r="T56" s="41"/>
      <c r="U56" s="41" t="s">
        <v>161</v>
      </c>
      <c r="V56" s="66"/>
    </row>
    <row r="57" spans="1:22" s="66" customFormat="1" ht="25.5" customHeight="1" x14ac:dyDescent="0.35">
      <c r="A57" s="117" t="s">
        <v>327</v>
      </c>
      <c r="B57" s="41" t="s">
        <v>172</v>
      </c>
      <c r="C57" s="41">
        <v>2017</v>
      </c>
      <c r="D57" s="67" t="s">
        <v>352</v>
      </c>
      <c r="E57" s="41" t="s">
        <v>181</v>
      </c>
      <c r="F57" s="57" t="s">
        <v>353</v>
      </c>
      <c r="G57" s="41" t="s">
        <v>354</v>
      </c>
      <c r="H57" s="41" t="s">
        <v>164</v>
      </c>
      <c r="I57" s="41" t="s">
        <v>238</v>
      </c>
      <c r="J57" s="41" t="s">
        <v>120</v>
      </c>
      <c r="K57" s="41" t="s">
        <v>355</v>
      </c>
      <c r="L57" s="41" t="s">
        <v>170</v>
      </c>
      <c r="M57" s="41" t="s">
        <v>170</v>
      </c>
      <c r="N57" s="41"/>
      <c r="O57" s="87"/>
      <c r="P57" s="41" t="s">
        <v>179</v>
      </c>
      <c r="Q57" s="41" t="s">
        <v>179</v>
      </c>
      <c r="R57" s="41" t="s">
        <v>179</v>
      </c>
      <c r="S57" s="41" t="s">
        <v>179</v>
      </c>
      <c r="T57" s="41" t="s">
        <v>179</v>
      </c>
      <c r="U57" s="41" t="s">
        <v>188</v>
      </c>
      <c r="V57" s="41" t="s">
        <v>356</v>
      </c>
    </row>
    <row r="58" spans="1:22" s="66" customFormat="1" ht="25.5" customHeight="1" x14ac:dyDescent="0.35">
      <c r="A58" s="117" t="s">
        <v>327</v>
      </c>
      <c r="B58" s="41" t="s">
        <v>159</v>
      </c>
      <c r="C58" s="41">
        <v>2018</v>
      </c>
      <c r="D58" s="67" t="s">
        <v>357</v>
      </c>
      <c r="E58" s="41" t="s">
        <v>181</v>
      </c>
      <c r="F58" s="57" t="s">
        <v>358</v>
      </c>
      <c r="G58" s="41" t="s">
        <v>359</v>
      </c>
      <c r="H58" s="41" t="s">
        <v>164</v>
      </c>
      <c r="I58" s="41" t="s">
        <v>238</v>
      </c>
      <c r="J58" s="41" t="s">
        <v>360</v>
      </c>
      <c r="K58" s="41" t="s">
        <v>185</v>
      </c>
      <c r="L58" s="41" t="s">
        <v>170</v>
      </c>
      <c r="M58" s="41" t="s">
        <v>170</v>
      </c>
      <c r="N58" s="41"/>
      <c r="O58" s="87"/>
      <c r="P58" s="41" t="s">
        <v>179</v>
      </c>
      <c r="Q58" s="41" t="s">
        <v>179</v>
      </c>
      <c r="R58" s="41" t="s">
        <v>179</v>
      </c>
      <c r="S58" s="41" t="s">
        <v>179</v>
      </c>
      <c r="T58" s="41" t="s">
        <v>179</v>
      </c>
      <c r="U58" s="41" t="s">
        <v>188</v>
      </c>
      <c r="V58" s="41" t="s">
        <v>361</v>
      </c>
    </row>
    <row r="59" spans="1:22" s="66" customFormat="1" ht="25.5" customHeight="1" x14ac:dyDescent="0.35">
      <c r="A59" s="117" t="s">
        <v>327</v>
      </c>
      <c r="B59" s="41" t="s">
        <v>159</v>
      </c>
      <c r="C59" s="41">
        <v>2018</v>
      </c>
      <c r="D59" s="67" t="s">
        <v>362</v>
      </c>
      <c r="E59" s="41" t="s">
        <v>181</v>
      </c>
      <c r="F59" s="57" t="s">
        <v>363</v>
      </c>
      <c r="G59" s="41" t="s">
        <v>359</v>
      </c>
      <c r="H59" s="41" t="s">
        <v>164</v>
      </c>
      <c r="I59" s="41" t="s">
        <v>238</v>
      </c>
      <c r="J59" s="41" t="s">
        <v>364</v>
      </c>
      <c r="K59" s="41" t="s">
        <v>185</v>
      </c>
      <c r="L59" s="41" t="s">
        <v>170</v>
      </c>
      <c r="M59" s="41" t="s">
        <v>170</v>
      </c>
      <c r="N59" s="41"/>
      <c r="O59" s="87"/>
      <c r="P59" s="41" t="s">
        <v>179</v>
      </c>
      <c r="Q59" s="41" t="s">
        <v>179</v>
      </c>
      <c r="R59" s="41" t="s">
        <v>179</v>
      </c>
      <c r="S59" s="41" t="s">
        <v>179</v>
      </c>
      <c r="T59" s="41" t="s">
        <v>179</v>
      </c>
      <c r="U59" s="41" t="s">
        <v>188</v>
      </c>
      <c r="V59" s="41" t="s">
        <v>361</v>
      </c>
    </row>
    <row r="60" spans="1:22" s="57" customFormat="1" ht="25.5" customHeight="1" x14ac:dyDescent="0.35">
      <c r="A60" s="120" t="s">
        <v>327</v>
      </c>
      <c r="B60" s="41" t="s">
        <v>159</v>
      </c>
      <c r="C60" s="41">
        <v>2018</v>
      </c>
      <c r="D60" s="67" t="s">
        <v>365</v>
      </c>
      <c r="E60" s="41" t="s">
        <v>181</v>
      </c>
      <c r="F60" s="57" t="s">
        <v>366</v>
      </c>
      <c r="G60" s="41" t="s">
        <v>359</v>
      </c>
      <c r="H60" s="41" t="s">
        <v>164</v>
      </c>
      <c r="I60" s="41" t="s">
        <v>238</v>
      </c>
      <c r="J60" s="41" t="s">
        <v>364</v>
      </c>
      <c r="K60" s="41" t="s">
        <v>185</v>
      </c>
      <c r="L60" s="41" t="s">
        <v>170</v>
      </c>
      <c r="M60" s="41" t="s">
        <v>170</v>
      </c>
      <c r="N60" s="41"/>
      <c r="O60" s="87"/>
      <c r="P60" s="41" t="s">
        <v>179</v>
      </c>
      <c r="Q60" s="41" t="s">
        <v>179</v>
      </c>
      <c r="R60" s="41" t="s">
        <v>179</v>
      </c>
      <c r="S60" s="41" t="s">
        <v>179</v>
      </c>
      <c r="T60" s="41" t="s">
        <v>179</v>
      </c>
      <c r="U60" s="41" t="s">
        <v>212</v>
      </c>
      <c r="V60" s="41" t="s">
        <v>361</v>
      </c>
    </row>
    <row r="61" spans="1:22" s="66" customFormat="1" ht="25.5" customHeight="1" x14ac:dyDescent="0.35">
      <c r="A61" s="128" t="s">
        <v>327</v>
      </c>
      <c r="B61" s="103" t="s">
        <v>172</v>
      </c>
      <c r="C61" s="103">
        <v>2019</v>
      </c>
      <c r="D61" s="105" t="s">
        <v>367</v>
      </c>
      <c r="E61" s="103" t="s">
        <v>181</v>
      </c>
      <c r="F61" s="81" t="s">
        <v>368</v>
      </c>
      <c r="G61" s="81" t="s">
        <v>369</v>
      </c>
      <c r="H61" s="81" t="s">
        <v>164</v>
      </c>
      <c r="I61" s="81" t="s">
        <v>165</v>
      </c>
      <c r="J61" s="81" t="s">
        <v>121</v>
      </c>
      <c r="K61" s="81" t="s">
        <v>134</v>
      </c>
      <c r="L61" s="81" t="s">
        <v>167</v>
      </c>
      <c r="M61" s="81" t="s">
        <v>170</v>
      </c>
      <c r="N61" s="81" t="s">
        <v>167</v>
      </c>
      <c r="O61" s="80"/>
      <c r="P61" s="81" t="s">
        <v>170</v>
      </c>
      <c r="Q61" s="81" t="s">
        <v>370</v>
      </c>
      <c r="R61" s="81" t="s">
        <v>170</v>
      </c>
      <c r="S61" s="81" t="s">
        <v>371</v>
      </c>
      <c r="T61" s="81"/>
      <c r="U61" s="81" t="s">
        <v>212</v>
      </c>
      <c r="V61" s="81"/>
    </row>
    <row r="62" spans="1:22" s="57" customFormat="1" ht="25.5" customHeight="1" x14ac:dyDescent="0.35">
      <c r="A62" s="120" t="s">
        <v>327</v>
      </c>
      <c r="B62" s="41" t="s">
        <v>172</v>
      </c>
      <c r="C62" s="41">
        <v>2018</v>
      </c>
      <c r="D62" s="67">
        <v>3490</v>
      </c>
      <c r="E62" s="41" t="s">
        <v>161</v>
      </c>
      <c r="F62" s="57" t="s">
        <v>372</v>
      </c>
      <c r="G62" s="41" t="s">
        <v>195</v>
      </c>
      <c r="H62" s="41" t="s">
        <v>164</v>
      </c>
      <c r="I62" s="41" t="s">
        <v>165</v>
      </c>
      <c r="J62" s="41" t="s">
        <v>120</v>
      </c>
      <c r="K62" s="41" t="s">
        <v>197</v>
      </c>
      <c r="L62" s="41" t="s">
        <v>167</v>
      </c>
      <c r="M62" s="41" t="s">
        <v>167</v>
      </c>
      <c r="N62" s="41" t="s">
        <v>167</v>
      </c>
      <c r="O62" s="87" t="s">
        <v>176</v>
      </c>
      <c r="P62" s="41" t="s">
        <v>167</v>
      </c>
      <c r="Q62" s="41" t="s">
        <v>373</v>
      </c>
      <c r="R62" s="41" t="s">
        <v>170</v>
      </c>
      <c r="S62" s="41" t="s">
        <v>374</v>
      </c>
      <c r="T62" s="41"/>
      <c r="U62" s="41" t="s">
        <v>161</v>
      </c>
      <c r="V62" s="41"/>
    </row>
    <row r="63" spans="1:22" s="66" customFormat="1" ht="25.5" customHeight="1" x14ac:dyDescent="0.35">
      <c r="A63" s="122" t="s">
        <v>327</v>
      </c>
      <c r="B63" s="100" t="s">
        <v>172</v>
      </c>
      <c r="C63" s="100">
        <v>2019</v>
      </c>
      <c r="D63" s="101" t="s">
        <v>375</v>
      </c>
      <c r="E63" s="100" t="s">
        <v>181</v>
      </c>
      <c r="F63" s="102" t="s">
        <v>341</v>
      </c>
      <c r="G63" s="102" t="s">
        <v>342</v>
      </c>
      <c r="H63" s="102" t="s">
        <v>237</v>
      </c>
      <c r="I63" s="102" t="s">
        <v>238</v>
      </c>
      <c r="J63" s="66" t="s">
        <v>376</v>
      </c>
      <c r="K63" s="102" t="s">
        <v>135</v>
      </c>
      <c r="L63" s="102" t="s">
        <v>170</v>
      </c>
      <c r="M63" s="102" t="s">
        <v>170</v>
      </c>
      <c r="N63" s="79" t="s">
        <v>170</v>
      </c>
      <c r="O63" s="102"/>
      <c r="P63" s="102"/>
      <c r="R63" s="102"/>
      <c r="U63" s="66" t="s">
        <v>188</v>
      </c>
    </row>
    <row r="64" spans="1:22" s="57" customFormat="1" ht="25.5" customHeight="1" x14ac:dyDescent="0.35">
      <c r="A64" s="120" t="s">
        <v>377</v>
      </c>
      <c r="B64" s="41" t="s">
        <v>172</v>
      </c>
      <c r="C64" s="41">
        <v>2018</v>
      </c>
      <c r="D64" s="67" t="s">
        <v>378</v>
      </c>
      <c r="E64" s="41" t="s">
        <v>161</v>
      </c>
      <c r="F64" s="57" t="s">
        <v>379</v>
      </c>
      <c r="G64" s="41" t="s">
        <v>380</v>
      </c>
      <c r="H64" s="41" t="s">
        <v>164</v>
      </c>
      <c r="I64" s="41" t="s">
        <v>165</v>
      </c>
      <c r="J64" s="41" t="s">
        <v>381</v>
      </c>
      <c r="K64" s="41" t="s">
        <v>139</v>
      </c>
      <c r="L64" s="41" t="s">
        <v>167</v>
      </c>
      <c r="M64" s="41" t="s">
        <v>167</v>
      </c>
      <c r="N64" s="41" t="s">
        <v>167</v>
      </c>
      <c r="O64" s="87" t="s">
        <v>176</v>
      </c>
      <c r="P64" s="41" t="s">
        <v>167</v>
      </c>
      <c r="Q64" s="41" t="s">
        <v>382</v>
      </c>
      <c r="R64" s="41" t="s">
        <v>170</v>
      </c>
      <c r="S64" s="41" t="s">
        <v>383</v>
      </c>
      <c r="T64" s="41"/>
      <c r="U64" s="41" t="s">
        <v>161</v>
      </c>
      <c r="V64" s="41"/>
    </row>
    <row r="65" spans="1:22" s="57" customFormat="1" ht="25.5" customHeight="1" x14ac:dyDescent="0.35">
      <c r="A65" s="120" t="s">
        <v>377</v>
      </c>
      <c r="B65" s="41" t="s">
        <v>172</v>
      </c>
      <c r="C65" s="41">
        <v>2018</v>
      </c>
      <c r="D65" s="67" t="s">
        <v>384</v>
      </c>
      <c r="E65" s="41" t="s">
        <v>161</v>
      </c>
      <c r="F65" s="57" t="s">
        <v>385</v>
      </c>
      <c r="G65" s="41" t="s">
        <v>386</v>
      </c>
      <c r="H65" s="41" t="s">
        <v>237</v>
      </c>
      <c r="I65" s="41" t="s">
        <v>165</v>
      </c>
      <c r="J65" s="41" t="s">
        <v>121</v>
      </c>
      <c r="K65" s="41" t="s">
        <v>139</v>
      </c>
      <c r="L65" s="41" t="s">
        <v>167</v>
      </c>
      <c r="M65" s="41" t="s">
        <v>167</v>
      </c>
      <c r="N65" s="41" t="s">
        <v>167</v>
      </c>
      <c r="O65" s="87" t="s">
        <v>387</v>
      </c>
      <c r="P65" s="41" t="s">
        <v>170</v>
      </c>
      <c r="Q65" s="41" t="s">
        <v>201</v>
      </c>
      <c r="R65" s="41" t="s">
        <v>170</v>
      </c>
      <c r="S65" s="41" t="s">
        <v>388</v>
      </c>
      <c r="T65" s="41"/>
      <c r="U65" s="41" t="s">
        <v>161</v>
      </c>
      <c r="V65" s="41" t="s">
        <v>179</v>
      </c>
    </row>
    <row r="66" spans="1:22" s="57" customFormat="1" ht="25.5" customHeight="1" x14ac:dyDescent="0.35">
      <c r="A66" s="117" t="s">
        <v>377</v>
      </c>
      <c r="B66" s="41" t="s">
        <v>172</v>
      </c>
      <c r="C66" s="41">
        <v>2018</v>
      </c>
      <c r="D66" s="67" t="s">
        <v>389</v>
      </c>
      <c r="E66" s="41" t="s">
        <v>161</v>
      </c>
      <c r="F66" s="57" t="s">
        <v>390</v>
      </c>
      <c r="G66" s="41" t="s">
        <v>386</v>
      </c>
      <c r="H66" s="41" t="s">
        <v>237</v>
      </c>
      <c r="I66" s="41" t="s">
        <v>207</v>
      </c>
      <c r="J66" s="41" t="s">
        <v>121</v>
      </c>
      <c r="K66" s="41" t="s">
        <v>391</v>
      </c>
      <c r="L66" s="41" t="s">
        <v>167</v>
      </c>
      <c r="M66" s="41" t="s">
        <v>170</v>
      </c>
      <c r="N66" s="41"/>
      <c r="O66" s="87"/>
      <c r="P66" s="41" t="s">
        <v>179</v>
      </c>
      <c r="Q66" s="41" t="s">
        <v>179</v>
      </c>
      <c r="R66" s="41" t="s">
        <v>179</v>
      </c>
      <c r="S66" s="41" t="s">
        <v>179</v>
      </c>
      <c r="T66" s="41" t="s">
        <v>179</v>
      </c>
      <c r="U66" s="41" t="s">
        <v>161</v>
      </c>
      <c r="V66" s="41" t="s">
        <v>179</v>
      </c>
    </row>
    <row r="67" spans="1:22" s="57" customFormat="1" ht="25.5" customHeight="1" x14ac:dyDescent="0.35">
      <c r="A67" s="117" t="s">
        <v>377</v>
      </c>
      <c r="B67" s="41" t="s">
        <v>172</v>
      </c>
      <c r="C67" s="41">
        <v>2018</v>
      </c>
      <c r="D67" s="67" t="s">
        <v>392</v>
      </c>
      <c r="E67" s="41" t="s">
        <v>161</v>
      </c>
      <c r="F67" s="57" t="s">
        <v>393</v>
      </c>
      <c r="G67" s="41" t="s">
        <v>386</v>
      </c>
      <c r="H67" s="41" t="s">
        <v>237</v>
      </c>
      <c r="I67" s="41" t="s">
        <v>207</v>
      </c>
      <c r="J67" s="41" t="s">
        <v>121</v>
      </c>
      <c r="K67" s="41" t="s">
        <v>394</v>
      </c>
      <c r="L67" s="41" t="s">
        <v>167</v>
      </c>
      <c r="M67" s="41" t="s">
        <v>170</v>
      </c>
      <c r="N67" s="41"/>
      <c r="O67" s="87"/>
      <c r="P67" s="41" t="s">
        <v>179</v>
      </c>
      <c r="Q67" s="41" t="s">
        <v>179</v>
      </c>
      <c r="R67" s="41" t="s">
        <v>179</v>
      </c>
      <c r="S67" s="41" t="s">
        <v>179</v>
      </c>
      <c r="T67" s="41" t="s">
        <v>179</v>
      </c>
      <c r="U67" s="41" t="s">
        <v>161</v>
      </c>
      <c r="V67" s="41" t="s">
        <v>179</v>
      </c>
    </row>
    <row r="68" spans="1:22" s="57" customFormat="1" ht="25.5" customHeight="1" x14ac:dyDescent="0.35">
      <c r="A68" s="117" t="s">
        <v>377</v>
      </c>
      <c r="B68" s="41" t="s">
        <v>172</v>
      </c>
      <c r="C68" s="41">
        <v>2017</v>
      </c>
      <c r="D68" s="43" t="s">
        <v>395</v>
      </c>
      <c r="E68" s="41" t="s">
        <v>161</v>
      </c>
      <c r="F68" s="57" t="s">
        <v>396</v>
      </c>
      <c r="G68" s="41" t="s">
        <v>386</v>
      </c>
      <c r="H68" s="41" t="s">
        <v>237</v>
      </c>
      <c r="I68" s="41" t="s">
        <v>165</v>
      </c>
      <c r="J68" s="41" t="s">
        <v>121</v>
      </c>
      <c r="K68" s="41" t="s">
        <v>139</v>
      </c>
      <c r="L68" s="41" t="s">
        <v>170</v>
      </c>
      <c r="M68" s="41" t="s">
        <v>167</v>
      </c>
      <c r="N68" s="41" t="s">
        <v>167</v>
      </c>
      <c r="O68" s="87" t="s">
        <v>397</v>
      </c>
      <c r="P68" s="41" t="s">
        <v>170</v>
      </c>
      <c r="Q68" s="41" t="s">
        <v>83</v>
      </c>
      <c r="R68" s="41" t="s">
        <v>170</v>
      </c>
      <c r="S68" s="41" t="s">
        <v>398</v>
      </c>
      <c r="T68" s="41"/>
      <c r="U68" s="41" t="s">
        <v>161</v>
      </c>
      <c r="V68" s="41"/>
    </row>
    <row r="69" spans="1:22" s="57" customFormat="1" ht="25.5" customHeight="1" x14ac:dyDescent="0.35">
      <c r="A69" s="117" t="s">
        <v>377</v>
      </c>
      <c r="B69" s="41" t="s">
        <v>159</v>
      </c>
      <c r="C69" s="41">
        <v>2018</v>
      </c>
      <c r="D69" s="43" t="s">
        <v>399</v>
      </c>
      <c r="E69" s="41" t="s">
        <v>161</v>
      </c>
      <c r="F69" s="57" t="s">
        <v>400</v>
      </c>
      <c r="G69" s="41" t="s">
        <v>386</v>
      </c>
      <c r="H69" s="41" t="s">
        <v>237</v>
      </c>
      <c r="I69" s="41" t="s">
        <v>165</v>
      </c>
      <c r="J69" s="41" t="s">
        <v>121</v>
      </c>
      <c r="K69" s="41" t="s">
        <v>401</v>
      </c>
      <c r="L69" s="41" t="s">
        <v>170</v>
      </c>
      <c r="M69" s="41" t="s">
        <v>167</v>
      </c>
      <c r="N69" s="41" t="s">
        <v>167</v>
      </c>
      <c r="O69" s="87" t="s">
        <v>402</v>
      </c>
      <c r="P69" s="41" t="s">
        <v>170</v>
      </c>
      <c r="Q69" s="41" t="s">
        <v>403</v>
      </c>
      <c r="R69" s="41" t="s">
        <v>170</v>
      </c>
      <c r="S69" s="41" t="s">
        <v>404</v>
      </c>
      <c r="T69" s="41"/>
      <c r="U69" s="41" t="s">
        <v>161</v>
      </c>
      <c r="V69" s="41"/>
    </row>
    <row r="70" spans="1:22" s="57" customFormat="1" ht="25.5" customHeight="1" x14ac:dyDescent="0.35">
      <c r="A70" s="120" t="s">
        <v>377</v>
      </c>
      <c r="B70" s="41" t="s">
        <v>172</v>
      </c>
      <c r="C70" s="41">
        <v>2017</v>
      </c>
      <c r="D70" s="43" t="s">
        <v>405</v>
      </c>
      <c r="E70" s="41" t="s">
        <v>161</v>
      </c>
      <c r="F70" s="57" t="s">
        <v>406</v>
      </c>
      <c r="G70" s="41" t="s">
        <v>386</v>
      </c>
      <c r="H70" s="41" t="s">
        <v>237</v>
      </c>
      <c r="I70" s="41" t="s">
        <v>165</v>
      </c>
      <c r="J70" s="41" t="s">
        <v>121</v>
      </c>
      <c r="K70" s="41" t="s">
        <v>401</v>
      </c>
      <c r="L70" s="41" t="s">
        <v>170</v>
      </c>
      <c r="M70" s="41" t="s">
        <v>167</v>
      </c>
      <c r="N70" s="41" t="s">
        <v>167</v>
      </c>
      <c r="O70" s="87" t="s">
        <v>402</v>
      </c>
      <c r="P70" s="41" t="s">
        <v>170</v>
      </c>
      <c r="Q70" s="41" t="s">
        <v>201</v>
      </c>
      <c r="R70" s="41" t="s">
        <v>170</v>
      </c>
      <c r="S70" s="41" t="s">
        <v>407</v>
      </c>
      <c r="T70" s="41"/>
      <c r="U70" s="41" t="s">
        <v>161</v>
      </c>
      <c r="V70" s="41"/>
    </row>
    <row r="71" spans="1:22" s="57" customFormat="1" ht="25.5" customHeight="1" x14ac:dyDescent="0.35">
      <c r="A71" s="117" t="s">
        <v>377</v>
      </c>
      <c r="B71" s="41" t="s">
        <v>159</v>
      </c>
      <c r="C71" s="41">
        <v>2018</v>
      </c>
      <c r="D71" s="43" t="s">
        <v>408</v>
      </c>
      <c r="E71" s="41" t="s">
        <v>188</v>
      </c>
      <c r="F71" s="57" t="s">
        <v>409</v>
      </c>
      <c r="G71" s="41" t="s">
        <v>410</v>
      </c>
      <c r="H71" s="41" t="s">
        <v>237</v>
      </c>
      <c r="I71" s="41" t="s">
        <v>165</v>
      </c>
      <c r="J71" s="41" t="s">
        <v>121</v>
      </c>
      <c r="K71" s="41" t="s">
        <v>411</v>
      </c>
      <c r="L71" s="41" t="s">
        <v>167</v>
      </c>
      <c r="M71" s="41" t="s">
        <v>167</v>
      </c>
      <c r="N71" s="41" t="s">
        <v>167</v>
      </c>
      <c r="O71" s="87" t="s">
        <v>412</v>
      </c>
      <c r="P71" s="41" t="s">
        <v>167</v>
      </c>
      <c r="Q71" s="41" t="s">
        <v>169</v>
      </c>
      <c r="R71" s="41" t="s">
        <v>170</v>
      </c>
      <c r="S71" s="41" t="s">
        <v>413</v>
      </c>
      <c r="T71" s="41"/>
      <c r="U71" s="41" t="s">
        <v>188</v>
      </c>
      <c r="V71" s="41"/>
    </row>
    <row r="72" spans="1:22" s="57" customFormat="1" ht="25.5" customHeight="1" x14ac:dyDescent="0.35">
      <c r="A72" s="117" t="s">
        <v>377</v>
      </c>
      <c r="B72" s="41" t="s">
        <v>172</v>
      </c>
      <c r="C72" s="41">
        <v>2017</v>
      </c>
      <c r="D72" s="43" t="s">
        <v>414</v>
      </c>
      <c r="E72" s="41" t="s">
        <v>161</v>
      </c>
      <c r="F72" s="57" t="s">
        <v>415</v>
      </c>
      <c r="G72" s="41" t="s">
        <v>386</v>
      </c>
      <c r="H72" s="41" t="s">
        <v>237</v>
      </c>
      <c r="I72" s="41" t="s">
        <v>238</v>
      </c>
      <c r="J72" s="41" t="s">
        <v>121</v>
      </c>
      <c r="K72" s="41" t="s">
        <v>416</v>
      </c>
      <c r="L72" s="41" t="s">
        <v>170</v>
      </c>
      <c r="M72" s="41" t="s">
        <v>170</v>
      </c>
      <c r="N72" s="41"/>
      <c r="O72" s="87"/>
      <c r="P72" s="41" t="s">
        <v>179</v>
      </c>
      <c r="Q72" s="41" t="s">
        <v>179</v>
      </c>
      <c r="R72" s="41" t="s">
        <v>179</v>
      </c>
      <c r="S72" s="41" t="s">
        <v>179</v>
      </c>
      <c r="T72" s="41" t="s">
        <v>179</v>
      </c>
      <c r="U72" s="41" t="s">
        <v>161</v>
      </c>
      <c r="V72" s="41"/>
    </row>
    <row r="73" spans="1:22" s="57" customFormat="1" ht="25.5" customHeight="1" x14ac:dyDescent="0.35">
      <c r="A73" s="117" t="s">
        <v>377</v>
      </c>
      <c r="B73" s="41" t="s">
        <v>172</v>
      </c>
      <c r="C73" s="41">
        <v>2017</v>
      </c>
      <c r="D73" s="43" t="s">
        <v>417</v>
      </c>
      <c r="E73" s="41" t="s">
        <v>161</v>
      </c>
      <c r="F73" s="57" t="s">
        <v>415</v>
      </c>
      <c r="G73" s="41" t="s">
        <v>386</v>
      </c>
      <c r="H73" s="41" t="s">
        <v>237</v>
      </c>
      <c r="I73" s="41" t="s">
        <v>238</v>
      </c>
      <c r="J73" s="41" t="s">
        <v>121</v>
      </c>
      <c r="K73" s="41" t="s">
        <v>416</v>
      </c>
      <c r="L73" s="41" t="s">
        <v>170</v>
      </c>
      <c r="M73" s="41" t="s">
        <v>170</v>
      </c>
      <c r="N73" s="41"/>
      <c r="O73" s="87"/>
      <c r="P73" s="41" t="s">
        <v>179</v>
      </c>
      <c r="Q73" s="41" t="s">
        <v>179</v>
      </c>
      <c r="R73" s="41" t="s">
        <v>179</v>
      </c>
      <c r="S73" s="41" t="s">
        <v>179</v>
      </c>
      <c r="T73" s="41" t="s">
        <v>179</v>
      </c>
      <c r="U73" s="41" t="s">
        <v>161</v>
      </c>
      <c r="V73" s="41"/>
    </row>
    <row r="74" spans="1:22" s="57" customFormat="1" ht="25.5" customHeight="1" x14ac:dyDescent="0.35">
      <c r="A74" s="119" t="s">
        <v>377</v>
      </c>
      <c r="B74" s="44" t="s">
        <v>159</v>
      </c>
      <c r="C74" s="44">
        <v>2019</v>
      </c>
      <c r="D74" s="82" t="s">
        <v>418</v>
      </c>
      <c r="E74" s="44" t="s">
        <v>161</v>
      </c>
      <c r="F74" s="59" t="s">
        <v>419</v>
      </c>
      <c r="G74" s="59" t="s">
        <v>266</v>
      </c>
      <c r="H74" s="59" t="s">
        <v>237</v>
      </c>
      <c r="I74" s="59" t="s">
        <v>238</v>
      </c>
      <c r="J74" s="59" t="s">
        <v>420</v>
      </c>
      <c r="K74" s="59" t="s">
        <v>135</v>
      </c>
      <c r="L74" s="59" t="s">
        <v>170</v>
      </c>
      <c r="M74" s="59" t="s">
        <v>170</v>
      </c>
      <c r="N74" s="59"/>
      <c r="O74" s="83"/>
      <c r="P74" s="59" t="s">
        <v>179</v>
      </c>
      <c r="Q74" s="59" t="s">
        <v>179</v>
      </c>
      <c r="R74" s="59" t="s">
        <v>179</v>
      </c>
      <c r="S74" s="59" t="s">
        <v>179</v>
      </c>
      <c r="T74" s="59" t="s">
        <v>179</v>
      </c>
      <c r="U74" s="57" t="s">
        <v>161</v>
      </c>
      <c r="V74" s="59" t="s">
        <v>179</v>
      </c>
    </row>
    <row r="75" spans="1:22" s="57" customFormat="1" ht="25.5" customHeight="1" x14ac:dyDescent="0.35">
      <c r="A75" s="120" t="s">
        <v>377</v>
      </c>
      <c r="B75" s="41" t="s">
        <v>159</v>
      </c>
      <c r="C75" s="41">
        <v>2019</v>
      </c>
      <c r="D75" s="67" t="s">
        <v>421</v>
      </c>
      <c r="E75" s="41" t="s">
        <v>161</v>
      </c>
      <c r="F75" s="57" t="s">
        <v>419</v>
      </c>
      <c r="G75" s="57" t="s">
        <v>266</v>
      </c>
      <c r="H75" s="57" t="s">
        <v>237</v>
      </c>
      <c r="I75" s="57" t="s">
        <v>238</v>
      </c>
      <c r="J75" s="57" t="s">
        <v>420</v>
      </c>
      <c r="K75" s="57" t="s">
        <v>139</v>
      </c>
      <c r="L75" s="57" t="s">
        <v>170</v>
      </c>
      <c r="M75" s="57" t="s">
        <v>170</v>
      </c>
      <c r="O75" s="79"/>
      <c r="P75" s="57" t="s">
        <v>179</v>
      </c>
      <c r="Q75" s="57" t="s">
        <v>179</v>
      </c>
      <c r="R75" s="57" t="s">
        <v>179</v>
      </c>
      <c r="S75" s="57" t="s">
        <v>179</v>
      </c>
      <c r="T75" s="57" t="s">
        <v>179</v>
      </c>
      <c r="U75" s="57" t="s">
        <v>161</v>
      </c>
      <c r="V75" s="57" t="s">
        <v>179</v>
      </c>
    </row>
    <row r="76" spans="1:22" s="57" customFormat="1" ht="25.5" customHeight="1" x14ac:dyDescent="0.35">
      <c r="A76" s="120" t="s">
        <v>377</v>
      </c>
      <c r="B76" s="41" t="s">
        <v>159</v>
      </c>
      <c r="C76" s="41">
        <v>2019</v>
      </c>
      <c r="D76" s="67" t="s">
        <v>422</v>
      </c>
      <c r="E76" s="41" t="s">
        <v>161</v>
      </c>
      <c r="F76" s="57" t="s">
        <v>423</v>
      </c>
      <c r="G76" s="57" t="s">
        <v>266</v>
      </c>
      <c r="H76" s="57" t="s">
        <v>237</v>
      </c>
      <c r="I76" s="57" t="s">
        <v>238</v>
      </c>
      <c r="J76" s="57" t="s">
        <v>424</v>
      </c>
      <c r="K76" s="57" t="s">
        <v>138</v>
      </c>
      <c r="L76" s="57" t="s">
        <v>170</v>
      </c>
      <c r="M76" s="57" t="s">
        <v>170</v>
      </c>
      <c r="O76" s="79"/>
      <c r="P76" s="57" t="s">
        <v>179</v>
      </c>
      <c r="Q76" s="57" t="s">
        <v>179</v>
      </c>
      <c r="R76" s="57" t="s">
        <v>179</v>
      </c>
      <c r="S76" s="57" t="s">
        <v>179</v>
      </c>
      <c r="T76" s="57" t="s">
        <v>179</v>
      </c>
      <c r="U76" s="57" t="s">
        <v>161</v>
      </c>
      <c r="V76" s="57" t="s">
        <v>179</v>
      </c>
    </row>
    <row r="77" spans="1:22" s="57" customFormat="1" ht="25.5" customHeight="1" x14ac:dyDescent="0.35">
      <c r="A77" s="120" t="s">
        <v>377</v>
      </c>
      <c r="B77" s="41" t="s">
        <v>159</v>
      </c>
      <c r="C77" s="41">
        <v>2019</v>
      </c>
      <c r="D77" s="67" t="s">
        <v>425</v>
      </c>
      <c r="E77" s="41" t="s">
        <v>161</v>
      </c>
      <c r="F77" s="57" t="s">
        <v>423</v>
      </c>
      <c r="G77" s="57" t="s">
        <v>266</v>
      </c>
      <c r="H77" s="57" t="s">
        <v>237</v>
      </c>
      <c r="I77" s="57" t="s">
        <v>238</v>
      </c>
      <c r="J77" s="57" t="s">
        <v>424</v>
      </c>
      <c r="K77" s="57" t="s">
        <v>139</v>
      </c>
      <c r="L77" s="57" t="s">
        <v>170</v>
      </c>
      <c r="M77" s="57" t="s">
        <v>170</v>
      </c>
      <c r="O77" s="79"/>
      <c r="P77" s="57" t="s">
        <v>179</v>
      </c>
      <c r="Q77" s="57" t="s">
        <v>179</v>
      </c>
      <c r="R77" s="57" t="s">
        <v>179</v>
      </c>
      <c r="S77" s="57" t="s">
        <v>179</v>
      </c>
      <c r="T77" s="57" t="s">
        <v>179</v>
      </c>
      <c r="U77" s="57" t="s">
        <v>161</v>
      </c>
      <c r="V77" s="57" t="s">
        <v>179</v>
      </c>
    </row>
    <row r="78" spans="1:22" s="57" customFormat="1" ht="25.5" customHeight="1" x14ac:dyDescent="0.35">
      <c r="A78" s="120" t="s">
        <v>377</v>
      </c>
      <c r="B78" s="41" t="s">
        <v>159</v>
      </c>
      <c r="C78" s="41">
        <v>2019</v>
      </c>
      <c r="D78" s="67" t="s">
        <v>426</v>
      </c>
      <c r="E78" s="41" t="s">
        <v>161</v>
      </c>
      <c r="F78" s="57" t="s">
        <v>427</v>
      </c>
      <c r="G78" s="57" t="s">
        <v>266</v>
      </c>
      <c r="H78" s="57" t="s">
        <v>237</v>
      </c>
      <c r="I78" s="57" t="s">
        <v>238</v>
      </c>
      <c r="J78" s="57" t="s">
        <v>424</v>
      </c>
      <c r="K78" s="57" t="s">
        <v>135</v>
      </c>
      <c r="L78" s="57" t="s">
        <v>170</v>
      </c>
      <c r="M78" s="57" t="s">
        <v>170</v>
      </c>
      <c r="O78" s="79"/>
      <c r="P78" s="57" t="s">
        <v>179</v>
      </c>
      <c r="Q78" s="57" t="s">
        <v>179</v>
      </c>
      <c r="R78" s="57" t="s">
        <v>179</v>
      </c>
      <c r="S78" s="57" t="s">
        <v>179</v>
      </c>
      <c r="T78" s="57" t="s">
        <v>179</v>
      </c>
      <c r="U78" s="57" t="s">
        <v>161</v>
      </c>
      <c r="V78" s="57" t="s">
        <v>179</v>
      </c>
    </row>
    <row r="79" spans="1:22" s="57" customFormat="1" ht="25.5" customHeight="1" x14ac:dyDescent="0.35">
      <c r="A79" s="120" t="s">
        <v>377</v>
      </c>
      <c r="B79" s="41" t="s">
        <v>159</v>
      </c>
      <c r="C79" s="41">
        <v>2019</v>
      </c>
      <c r="D79" s="67" t="s">
        <v>428</v>
      </c>
      <c r="E79" s="41" t="s">
        <v>161</v>
      </c>
      <c r="F79" s="57" t="s">
        <v>427</v>
      </c>
      <c r="G79" s="57" t="s">
        <v>266</v>
      </c>
      <c r="H79" s="57" t="s">
        <v>237</v>
      </c>
      <c r="I79" s="57" t="s">
        <v>238</v>
      </c>
      <c r="J79" s="57" t="s">
        <v>424</v>
      </c>
      <c r="K79" s="57" t="s">
        <v>139</v>
      </c>
      <c r="L79" s="57" t="s">
        <v>170</v>
      </c>
      <c r="M79" s="57" t="s">
        <v>170</v>
      </c>
      <c r="O79" s="79"/>
      <c r="P79" s="57" t="s">
        <v>179</v>
      </c>
      <c r="Q79" s="57" t="s">
        <v>179</v>
      </c>
      <c r="R79" s="57" t="s">
        <v>179</v>
      </c>
      <c r="S79" s="57" t="s">
        <v>179</v>
      </c>
      <c r="T79" s="57" t="s">
        <v>179</v>
      </c>
      <c r="U79" s="57" t="s">
        <v>161</v>
      </c>
      <c r="V79" s="57" t="s">
        <v>179</v>
      </c>
    </row>
    <row r="80" spans="1:22" s="57" customFormat="1" ht="42" customHeight="1" x14ac:dyDescent="0.35">
      <c r="A80" s="120" t="s">
        <v>377</v>
      </c>
      <c r="B80" s="41" t="s">
        <v>159</v>
      </c>
      <c r="C80" s="41">
        <v>2019</v>
      </c>
      <c r="D80" s="67" t="s">
        <v>429</v>
      </c>
      <c r="E80" s="41" t="s">
        <v>430</v>
      </c>
      <c r="F80" s="57" t="s">
        <v>431</v>
      </c>
      <c r="G80" s="57" t="s">
        <v>432</v>
      </c>
      <c r="H80" s="57" t="s">
        <v>237</v>
      </c>
      <c r="I80" s="57" t="s">
        <v>165</v>
      </c>
      <c r="J80" s="57" t="s">
        <v>121</v>
      </c>
      <c r="K80" s="57" t="s">
        <v>416</v>
      </c>
      <c r="L80" s="57" t="s">
        <v>167</v>
      </c>
      <c r="M80" s="57" t="s">
        <v>167</v>
      </c>
      <c r="N80" s="57" t="s">
        <v>170</v>
      </c>
      <c r="O80" s="79" t="s">
        <v>83</v>
      </c>
      <c r="P80" s="57" t="s">
        <v>83</v>
      </c>
      <c r="Q80" s="93" t="s">
        <v>201</v>
      </c>
      <c r="R80" s="57" t="s">
        <v>170</v>
      </c>
      <c r="S80" s="57" t="s">
        <v>433</v>
      </c>
      <c r="U80" s="57" t="s">
        <v>212</v>
      </c>
      <c r="V80" s="57" t="s">
        <v>179</v>
      </c>
    </row>
    <row r="81" spans="1:22" s="66" customFormat="1" ht="25.5" customHeight="1" x14ac:dyDescent="0.35">
      <c r="A81" s="122" t="s">
        <v>377</v>
      </c>
      <c r="B81" s="100" t="s">
        <v>172</v>
      </c>
      <c r="C81" s="100">
        <v>2019</v>
      </c>
      <c r="D81" s="101" t="s">
        <v>434</v>
      </c>
      <c r="E81" s="100" t="s">
        <v>161</v>
      </c>
      <c r="F81" s="102" t="s">
        <v>435</v>
      </c>
      <c r="G81" s="102" t="s">
        <v>236</v>
      </c>
      <c r="H81" s="102" t="s">
        <v>237</v>
      </c>
      <c r="I81" s="102" t="s">
        <v>165</v>
      </c>
      <c r="J81" s="66" t="s">
        <v>120</v>
      </c>
      <c r="K81" s="102" t="s">
        <v>284</v>
      </c>
      <c r="L81" s="102" t="s">
        <v>167</v>
      </c>
      <c r="M81" s="102" t="s">
        <v>170</v>
      </c>
      <c r="N81" s="102"/>
      <c r="O81" s="102"/>
      <c r="P81" s="102"/>
      <c r="R81" s="102"/>
      <c r="U81" s="66" t="s">
        <v>161</v>
      </c>
    </row>
    <row r="82" spans="1:22" s="57" customFormat="1" ht="25.5" customHeight="1" x14ac:dyDescent="0.35">
      <c r="A82" s="123" t="s">
        <v>377</v>
      </c>
      <c r="B82" s="87" t="s">
        <v>172</v>
      </c>
      <c r="C82" s="87">
        <v>2019</v>
      </c>
      <c r="D82" s="88" t="s">
        <v>436</v>
      </c>
      <c r="E82" s="41" t="s">
        <v>161</v>
      </c>
      <c r="F82" s="79" t="s">
        <v>437</v>
      </c>
      <c r="G82" s="79" t="s">
        <v>236</v>
      </c>
      <c r="H82" s="79" t="s">
        <v>237</v>
      </c>
      <c r="I82" s="79" t="s">
        <v>438</v>
      </c>
      <c r="J82" s="79" t="s">
        <v>120</v>
      </c>
      <c r="K82" s="79" t="s">
        <v>134</v>
      </c>
      <c r="L82" s="79" t="s">
        <v>167</v>
      </c>
      <c r="M82" s="79" t="s">
        <v>170</v>
      </c>
      <c r="N82" s="41"/>
      <c r="O82" s="41"/>
      <c r="P82" s="41"/>
      <c r="Q82" s="41"/>
      <c r="R82" s="41"/>
      <c r="S82" s="41"/>
      <c r="T82" s="41"/>
      <c r="U82" s="41" t="s">
        <v>161</v>
      </c>
    </row>
    <row r="83" spans="1:22" s="66" customFormat="1" ht="25.5" customHeight="1" x14ac:dyDescent="0.35">
      <c r="A83" s="122" t="s">
        <v>377</v>
      </c>
      <c r="B83" s="100" t="s">
        <v>172</v>
      </c>
      <c r="C83" s="100">
        <v>2019</v>
      </c>
      <c r="D83" s="101" t="s">
        <v>439</v>
      </c>
      <c r="E83" s="41" t="s">
        <v>188</v>
      </c>
      <c r="F83" s="80" t="s">
        <v>440</v>
      </c>
      <c r="G83" s="80" t="s">
        <v>386</v>
      </c>
      <c r="H83" s="80" t="s">
        <v>237</v>
      </c>
      <c r="I83" s="80" t="s">
        <v>441</v>
      </c>
      <c r="J83" s="80" t="s">
        <v>120</v>
      </c>
      <c r="K83" s="80" t="s">
        <v>442</v>
      </c>
      <c r="L83" s="80" t="s">
        <v>170</v>
      </c>
      <c r="M83" s="80" t="s">
        <v>170</v>
      </c>
      <c r="N83" s="41"/>
      <c r="O83" s="41"/>
      <c r="P83" s="41"/>
      <c r="Q83" s="41"/>
      <c r="R83" s="41"/>
      <c r="S83" s="41"/>
      <c r="T83" s="41"/>
      <c r="U83" s="41" t="s">
        <v>212</v>
      </c>
    </row>
    <row r="84" spans="1:22" s="57" customFormat="1" ht="25.5" customHeight="1" x14ac:dyDescent="0.35">
      <c r="A84" s="123" t="s">
        <v>377</v>
      </c>
      <c r="B84" s="87" t="s">
        <v>172</v>
      </c>
      <c r="C84" s="87">
        <v>2019</v>
      </c>
      <c r="D84" s="88" t="s">
        <v>443</v>
      </c>
      <c r="E84" s="41" t="s">
        <v>188</v>
      </c>
      <c r="F84" s="79" t="s">
        <v>444</v>
      </c>
      <c r="G84" s="79" t="s">
        <v>386</v>
      </c>
      <c r="H84" s="79" t="s">
        <v>237</v>
      </c>
      <c r="I84" s="79" t="s">
        <v>441</v>
      </c>
      <c r="J84" s="79" t="s">
        <v>120</v>
      </c>
      <c r="K84" s="79" t="s">
        <v>442</v>
      </c>
      <c r="L84" s="79" t="s">
        <v>170</v>
      </c>
      <c r="M84" s="79" t="s">
        <v>170</v>
      </c>
      <c r="N84" s="41"/>
      <c r="O84" s="41"/>
      <c r="P84" s="41"/>
      <c r="Q84" s="41"/>
      <c r="R84" s="41"/>
      <c r="S84" s="41"/>
      <c r="T84" s="41"/>
      <c r="U84" s="41" t="s">
        <v>212</v>
      </c>
    </row>
    <row r="85" spans="1:22" s="66" customFormat="1" ht="28.5" customHeight="1" x14ac:dyDescent="0.35">
      <c r="A85" s="122" t="s">
        <v>377</v>
      </c>
      <c r="B85" s="100" t="s">
        <v>172</v>
      </c>
      <c r="C85" s="100">
        <v>2019</v>
      </c>
      <c r="D85" s="101" t="s">
        <v>445</v>
      </c>
      <c r="E85" s="41" t="s">
        <v>188</v>
      </c>
      <c r="F85" s="80" t="s">
        <v>446</v>
      </c>
      <c r="G85" s="80" t="s">
        <v>386</v>
      </c>
      <c r="H85" s="80" t="s">
        <v>237</v>
      </c>
      <c r="I85" s="80" t="s">
        <v>441</v>
      </c>
      <c r="J85" s="80" t="s">
        <v>120</v>
      </c>
      <c r="K85" s="80" t="s">
        <v>442</v>
      </c>
      <c r="L85" s="80" t="s">
        <v>170</v>
      </c>
      <c r="M85" s="80" t="s">
        <v>170</v>
      </c>
      <c r="N85" s="41"/>
      <c r="O85" s="41"/>
      <c r="P85" s="41"/>
      <c r="Q85" s="41"/>
      <c r="R85" s="41"/>
      <c r="S85" s="41"/>
      <c r="T85" s="41"/>
      <c r="U85" s="41" t="s">
        <v>212</v>
      </c>
    </row>
    <row r="86" spans="1:22" s="57" customFormat="1" ht="24.75" customHeight="1" x14ac:dyDescent="0.35">
      <c r="A86" s="123" t="s">
        <v>377</v>
      </c>
      <c r="B86" s="87" t="s">
        <v>172</v>
      </c>
      <c r="C86" s="87">
        <v>2019</v>
      </c>
      <c r="D86" s="88" t="s">
        <v>447</v>
      </c>
      <c r="E86" s="87" t="s">
        <v>161</v>
      </c>
      <c r="F86" s="79" t="s">
        <v>448</v>
      </c>
      <c r="G86" s="79" t="s">
        <v>386</v>
      </c>
      <c r="H86" s="79" t="s">
        <v>237</v>
      </c>
      <c r="I86" s="79" t="s">
        <v>207</v>
      </c>
      <c r="J86" s="57" t="s">
        <v>121</v>
      </c>
      <c r="K86" s="79" t="s">
        <v>139</v>
      </c>
      <c r="L86" s="79" t="s">
        <v>170</v>
      </c>
      <c r="M86" s="79" t="s">
        <v>170</v>
      </c>
      <c r="N86" s="79"/>
      <c r="O86" s="79"/>
      <c r="P86" s="79"/>
      <c r="R86" s="79"/>
      <c r="U86" s="41" t="s">
        <v>161</v>
      </c>
    </row>
    <row r="87" spans="1:22" s="66" customFormat="1" ht="25.5" customHeight="1" x14ac:dyDescent="0.35">
      <c r="A87" s="122" t="s">
        <v>377</v>
      </c>
      <c r="B87" s="100" t="s">
        <v>172</v>
      </c>
      <c r="C87" s="100">
        <v>2019</v>
      </c>
      <c r="D87" s="101" t="s">
        <v>449</v>
      </c>
      <c r="E87" s="41" t="s">
        <v>161</v>
      </c>
      <c r="F87" s="80" t="s">
        <v>450</v>
      </c>
      <c r="G87" s="80" t="s">
        <v>386</v>
      </c>
      <c r="H87" s="80" t="s">
        <v>164</v>
      </c>
      <c r="I87" s="80" t="s">
        <v>165</v>
      </c>
      <c r="J87" s="80" t="s">
        <v>121</v>
      </c>
      <c r="K87" s="80" t="s">
        <v>139</v>
      </c>
      <c r="L87" s="80" t="s">
        <v>167</v>
      </c>
      <c r="M87" s="80" t="s">
        <v>167</v>
      </c>
      <c r="N87" s="80" t="s">
        <v>167</v>
      </c>
      <c r="O87" s="81" t="s">
        <v>176</v>
      </c>
      <c r="P87" s="79" t="s">
        <v>170</v>
      </c>
      <c r="Q87" s="57" t="s">
        <v>451</v>
      </c>
      <c r="R87" s="79" t="s">
        <v>167</v>
      </c>
      <c r="S87" s="57"/>
      <c r="T87" s="79" t="s">
        <v>452</v>
      </c>
      <c r="U87" s="57" t="s">
        <v>161</v>
      </c>
      <c r="V87" s="57" t="s">
        <v>453</v>
      </c>
    </row>
    <row r="88" spans="1:22" s="57" customFormat="1" ht="25.5" customHeight="1" x14ac:dyDescent="0.35">
      <c r="A88" s="117" t="s">
        <v>454</v>
      </c>
      <c r="B88" s="41" t="s">
        <v>172</v>
      </c>
      <c r="C88" s="41">
        <v>2018</v>
      </c>
      <c r="D88" s="43" t="s">
        <v>455</v>
      </c>
      <c r="E88" s="41" t="s">
        <v>161</v>
      </c>
      <c r="F88" s="57" t="s">
        <v>456</v>
      </c>
      <c r="G88" s="41" t="s">
        <v>175</v>
      </c>
      <c r="H88" s="41" t="s">
        <v>164</v>
      </c>
      <c r="I88" s="41" t="s">
        <v>457</v>
      </c>
      <c r="J88" s="41" t="s">
        <v>458</v>
      </c>
      <c r="K88" s="41" t="s">
        <v>134</v>
      </c>
      <c r="L88" s="41" t="s">
        <v>167</v>
      </c>
      <c r="M88" s="41" t="s">
        <v>167</v>
      </c>
      <c r="N88" s="41" t="s">
        <v>167</v>
      </c>
      <c r="O88" s="87" t="s">
        <v>176</v>
      </c>
      <c r="P88" s="41" t="s">
        <v>167</v>
      </c>
      <c r="Q88" s="41" t="s">
        <v>459</v>
      </c>
      <c r="R88" s="41" t="s">
        <v>167</v>
      </c>
      <c r="S88" s="41"/>
      <c r="T88" s="41" t="s">
        <v>460</v>
      </c>
      <c r="U88" s="41" t="s">
        <v>161</v>
      </c>
      <c r="V88" s="41" t="s">
        <v>179</v>
      </c>
    </row>
    <row r="89" spans="1:22" s="57" customFormat="1" ht="24" customHeight="1" x14ac:dyDescent="0.35">
      <c r="A89" s="117" t="s">
        <v>454</v>
      </c>
      <c r="B89" s="41" t="s">
        <v>159</v>
      </c>
      <c r="C89" s="41">
        <v>2018</v>
      </c>
      <c r="D89" s="43" t="s">
        <v>461</v>
      </c>
      <c r="E89" s="41" t="s">
        <v>188</v>
      </c>
      <c r="F89" s="57" t="s">
        <v>462</v>
      </c>
      <c r="G89" s="41" t="s">
        <v>183</v>
      </c>
      <c r="H89" s="41" t="s">
        <v>237</v>
      </c>
      <c r="I89" s="41" t="s">
        <v>238</v>
      </c>
      <c r="J89" s="41" t="s">
        <v>122</v>
      </c>
      <c r="K89" s="41" t="s">
        <v>463</v>
      </c>
      <c r="L89" s="41" t="s">
        <v>167</v>
      </c>
      <c r="M89" s="41" t="s">
        <v>170</v>
      </c>
      <c r="N89" s="41"/>
      <c r="O89" s="87"/>
      <c r="P89" s="41" t="s">
        <v>179</v>
      </c>
      <c r="Q89" s="41" t="s">
        <v>179</v>
      </c>
      <c r="R89" s="41" t="s">
        <v>179</v>
      </c>
      <c r="S89" s="41" t="s">
        <v>179</v>
      </c>
      <c r="T89" s="41" t="s">
        <v>179</v>
      </c>
      <c r="U89" s="41" t="s">
        <v>188</v>
      </c>
      <c r="V89" s="41"/>
    </row>
    <row r="90" spans="1:22" s="57" customFormat="1" ht="25.5" customHeight="1" x14ac:dyDescent="0.35">
      <c r="A90" s="120" t="s">
        <v>454</v>
      </c>
      <c r="B90" s="41" t="s">
        <v>159</v>
      </c>
      <c r="C90" s="41">
        <v>2019</v>
      </c>
      <c r="D90" s="67" t="s">
        <v>464</v>
      </c>
      <c r="E90" s="41" t="s">
        <v>181</v>
      </c>
      <c r="F90" s="57" t="s">
        <v>465</v>
      </c>
      <c r="G90" s="57" t="s">
        <v>466</v>
      </c>
      <c r="H90" s="57" t="s">
        <v>164</v>
      </c>
      <c r="I90" s="57" t="s">
        <v>457</v>
      </c>
      <c r="J90" s="57" t="s">
        <v>467</v>
      </c>
      <c r="K90" s="57" t="s">
        <v>134</v>
      </c>
      <c r="L90" s="57" t="s">
        <v>167</v>
      </c>
      <c r="M90" s="57" t="s">
        <v>167</v>
      </c>
      <c r="N90" s="57" t="s">
        <v>167</v>
      </c>
      <c r="O90" s="79" t="s">
        <v>176</v>
      </c>
      <c r="P90" s="57" t="s">
        <v>167</v>
      </c>
      <c r="Q90" s="57" t="s">
        <v>468</v>
      </c>
      <c r="R90" s="57" t="s">
        <v>170</v>
      </c>
      <c r="S90" s="57" t="s">
        <v>469</v>
      </c>
      <c r="U90" s="57" t="s">
        <v>188</v>
      </c>
      <c r="V90" s="57" t="s">
        <v>470</v>
      </c>
    </row>
    <row r="91" spans="1:22" s="57" customFormat="1" ht="25.5" customHeight="1" x14ac:dyDescent="0.35">
      <c r="A91" s="120" t="s">
        <v>454</v>
      </c>
      <c r="B91" s="41" t="s">
        <v>159</v>
      </c>
      <c r="C91" s="41">
        <v>2019</v>
      </c>
      <c r="D91" s="67" t="s">
        <v>471</v>
      </c>
      <c r="E91" s="41" t="s">
        <v>161</v>
      </c>
      <c r="F91" s="57" t="s">
        <v>472</v>
      </c>
      <c r="G91" s="57" t="s">
        <v>466</v>
      </c>
      <c r="H91" s="57" t="s">
        <v>164</v>
      </c>
      <c r="I91" s="57" t="s">
        <v>457</v>
      </c>
      <c r="J91" s="57" t="s">
        <v>473</v>
      </c>
      <c r="K91" s="57" t="s">
        <v>474</v>
      </c>
      <c r="L91" s="57" t="s">
        <v>167</v>
      </c>
      <c r="M91" s="57" t="s">
        <v>167</v>
      </c>
      <c r="N91" s="57" t="s">
        <v>167</v>
      </c>
      <c r="O91" s="79" t="s">
        <v>176</v>
      </c>
      <c r="P91" s="57" t="s">
        <v>167</v>
      </c>
      <c r="Q91" s="57" t="s">
        <v>475</v>
      </c>
      <c r="R91" s="57" t="s">
        <v>170</v>
      </c>
      <c r="S91" s="57" t="s">
        <v>476</v>
      </c>
      <c r="U91" s="57" t="s">
        <v>161</v>
      </c>
      <c r="V91" s="57" t="s">
        <v>179</v>
      </c>
    </row>
    <row r="92" spans="1:22" s="57" customFormat="1" ht="25.5" customHeight="1" x14ac:dyDescent="0.35">
      <c r="A92" s="120" t="s">
        <v>454</v>
      </c>
      <c r="B92" s="41" t="s">
        <v>159</v>
      </c>
      <c r="C92" s="41">
        <v>2019</v>
      </c>
      <c r="D92" s="67">
        <v>3510</v>
      </c>
      <c r="E92" s="41" t="s">
        <v>161</v>
      </c>
      <c r="F92" s="57" t="s">
        <v>477</v>
      </c>
      <c r="G92" s="57" t="s">
        <v>466</v>
      </c>
      <c r="H92" s="57" t="s">
        <v>164</v>
      </c>
      <c r="I92" s="57" t="s">
        <v>457</v>
      </c>
      <c r="J92" s="57" t="s">
        <v>473</v>
      </c>
      <c r="K92" s="57" t="s">
        <v>478</v>
      </c>
      <c r="L92" s="57" t="s">
        <v>167</v>
      </c>
      <c r="M92" s="57" t="s">
        <v>167</v>
      </c>
      <c r="N92" s="57" t="s">
        <v>167</v>
      </c>
      <c r="O92" s="79" t="s">
        <v>176</v>
      </c>
      <c r="P92" s="57" t="s">
        <v>167</v>
      </c>
      <c r="Q92" s="57" t="s">
        <v>475</v>
      </c>
      <c r="R92" s="57" t="s">
        <v>170</v>
      </c>
      <c r="S92" s="57" t="s">
        <v>479</v>
      </c>
      <c r="U92" s="57" t="s">
        <v>161</v>
      </c>
      <c r="V92" s="57" t="s">
        <v>179</v>
      </c>
    </row>
    <row r="93" spans="1:22" s="57" customFormat="1" ht="25.5" customHeight="1" x14ac:dyDescent="0.35">
      <c r="A93" s="120" t="s">
        <v>454</v>
      </c>
      <c r="B93" s="41" t="s">
        <v>159</v>
      </c>
      <c r="C93" s="41">
        <v>2019</v>
      </c>
      <c r="D93" s="67" t="s">
        <v>480</v>
      </c>
      <c r="E93" s="41" t="s">
        <v>181</v>
      </c>
      <c r="F93" s="57" t="s">
        <v>481</v>
      </c>
      <c r="G93" s="57" t="s">
        <v>466</v>
      </c>
      <c r="H93" s="57" t="s">
        <v>164</v>
      </c>
      <c r="I93" s="57" t="s">
        <v>457</v>
      </c>
      <c r="J93" s="57" t="s">
        <v>482</v>
      </c>
      <c r="K93" s="57" t="s">
        <v>483</v>
      </c>
      <c r="L93" s="57" t="s">
        <v>167</v>
      </c>
      <c r="M93" s="57" t="s">
        <v>170</v>
      </c>
      <c r="N93" s="57" t="s">
        <v>167</v>
      </c>
      <c r="O93" s="79" t="s">
        <v>176</v>
      </c>
      <c r="P93" s="57" t="s">
        <v>167</v>
      </c>
      <c r="Q93" s="57" t="s">
        <v>475</v>
      </c>
      <c r="R93" s="57" t="s">
        <v>170</v>
      </c>
      <c r="S93" s="57" t="s">
        <v>484</v>
      </c>
      <c r="U93" s="57" t="s">
        <v>188</v>
      </c>
      <c r="V93" s="57" t="s">
        <v>470</v>
      </c>
    </row>
    <row r="94" spans="1:22" s="57" customFormat="1" ht="25.5" customHeight="1" x14ac:dyDescent="0.35">
      <c r="A94" s="120" t="s">
        <v>454</v>
      </c>
      <c r="B94" s="41" t="s">
        <v>159</v>
      </c>
      <c r="C94" s="41">
        <v>2019</v>
      </c>
      <c r="D94" s="67" t="s">
        <v>485</v>
      </c>
      <c r="E94" s="41" t="s">
        <v>161</v>
      </c>
      <c r="F94" s="57" t="s">
        <v>486</v>
      </c>
      <c r="G94" s="57" t="s">
        <v>466</v>
      </c>
      <c r="H94" s="57" t="s">
        <v>164</v>
      </c>
      <c r="I94" s="57" t="s">
        <v>457</v>
      </c>
      <c r="J94" s="57" t="s">
        <v>487</v>
      </c>
      <c r="K94" s="57" t="s">
        <v>488</v>
      </c>
      <c r="L94" s="57" t="s">
        <v>167</v>
      </c>
      <c r="M94" s="57" t="s">
        <v>167</v>
      </c>
      <c r="N94" s="57" t="s">
        <v>167</v>
      </c>
      <c r="O94" s="79" t="s">
        <v>176</v>
      </c>
      <c r="P94" s="57" t="s">
        <v>489</v>
      </c>
      <c r="Q94" s="57" t="s">
        <v>490</v>
      </c>
      <c r="R94" s="57" t="s">
        <v>170</v>
      </c>
      <c r="S94" s="57" t="s">
        <v>491</v>
      </c>
      <c r="U94" s="57" t="s">
        <v>161</v>
      </c>
      <c r="V94" s="57" t="s">
        <v>179</v>
      </c>
    </row>
    <row r="95" spans="1:22" s="57" customFormat="1" ht="25.5" customHeight="1" x14ac:dyDescent="0.35">
      <c r="A95" s="120" t="s">
        <v>454</v>
      </c>
      <c r="B95" s="41" t="s">
        <v>159</v>
      </c>
      <c r="C95" s="41">
        <v>2019</v>
      </c>
      <c r="D95" s="67" t="s">
        <v>492</v>
      </c>
      <c r="E95" s="41" t="s">
        <v>181</v>
      </c>
      <c r="F95" s="57" t="s">
        <v>493</v>
      </c>
      <c r="G95" s="57" t="s">
        <v>466</v>
      </c>
      <c r="H95" s="57" t="s">
        <v>164</v>
      </c>
      <c r="I95" s="57" t="s">
        <v>457</v>
      </c>
      <c r="J95" s="57" t="s">
        <v>487</v>
      </c>
      <c r="K95" s="57" t="s">
        <v>494</v>
      </c>
      <c r="L95" s="57" t="s">
        <v>167</v>
      </c>
      <c r="M95" s="57" t="s">
        <v>167</v>
      </c>
      <c r="N95" s="57" t="s">
        <v>167</v>
      </c>
      <c r="O95" s="79" t="s">
        <v>176</v>
      </c>
      <c r="P95" s="57" t="s">
        <v>495</v>
      </c>
      <c r="Q95" s="57" t="s">
        <v>490</v>
      </c>
      <c r="R95" s="57" t="s">
        <v>170</v>
      </c>
      <c r="S95" s="57" t="s">
        <v>496</v>
      </c>
      <c r="U95" s="57" t="s">
        <v>188</v>
      </c>
      <c r="V95" s="57" t="s">
        <v>470</v>
      </c>
    </row>
    <row r="96" spans="1:22" s="57" customFormat="1" ht="25.5" customHeight="1" x14ac:dyDescent="0.35">
      <c r="A96" s="120" t="s">
        <v>454</v>
      </c>
      <c r="B96" s="41" t="s">
        <v>159</v>
      </c>
      <c r="C96" s="41">
        <v>2019</v>
      </c>
      <c r="D96" s="67">
        <v>3514</v>
      </c>
      <c r="E96" s="41" t="s">
        <v>181</v>
      </c>
      <c r="F96" s="57" t="s">
        <v>497</v>
      </c>
      <c r="G96" s="57" t="s">
        <v>466</v>
      </c>
      <c r="H96" s="57" t="s">
        <v>164</v>
      </c>
      <c r="I96" s="57" t="s">
        <v>457</v>
      </c>
      <c r="J96" s="57" t="s">
        <v>482</v>
      </c>
      <c r="K96" s="57" t="s">
        <v>488</v>
      </c>
      <c r="L96" s="57" t="s">
        <v>167</v>
      </c>
      <c r="M96" s="57" t="s">
        <v>167</v>
      </c>
      <c r="N96" s="57" t="s">
        <v>167</v>
      </c>
      <c r="O96" s="79" t="s">
        <v>176</v>
      </c>
      <c r="P96" s="57" t="s">
        <v>167</v>
      </c>
      <c r="Q96" s="57" t="s">
        <v>498</v>
      </c>
      <c r="R96" s="57" t="s">
        <v>167</v>
      </c>
      <c r="S96" s="57" t="s">
        <v>179</v>
      </c>
      <c r="T96" s="57" t="s">
        <v>499</v>
      </c>
      <c r="U96" s="57" t="s">
        <v>188</v>
      </c>
      <c r="V96" s="57" t="s">
        <v>470</v>
      </c>
    </row>
    <row r="97" spans="1:22" s="57" customFormat="1" ht="25.5" customHeight="1" x14ac:dyDescent="0.35">
      <c r="A97" s="120" t="s">
        <v>454</v>
      </c>
      <c r="B97" s="41" t="s">
        <v>159</v>
      </c>
      <c r="C97" s="41">
        <v>2019</v>
      </c>
      <c r="D97" s="67" t="s">
        <v>500</v>
      </c>
      <c r="E97" s="41" t="s">
        <v>181</v>
      </c>
      <c r="F97" s="57" t="s">
        <v>501</v>
      </c>
      <c r="G97" s="57" t="s">
        <v>466</v>
      </c>
      <c r="H97" s="57" t="s">
        <v>164</v>
      </c>
      <c r="I97" s="57" t="s">
        <v>457</v>
      </c>
      <c r="J97" s="57" t="s">
        <v>487</v>
      </c>
      <c r="K97" s="57" t="s">
        <v>494</v>
      </c>
      <c r="L97" s="57" t="s">
        <v>167</v>
      </c>
      <c r="M97" s="57" t="s">
        <v>167</v>
      </c>
      <c r="N97" s="57" t="s">
        <v>167</v>
      </c>
      <c r="O97" s="79" t="s">
        <v>176</v>
      </c>
      <c r="P97" s="57" t="s">
        <v>170</v>
      </c>
      <c r="Q97" s="57" t="s">
        <v>490</v>
      </c>
      <c r="R97" s="57" t="s">
        <v>170</v>
      </c>
      <c r="S97" s="57" t="s">
        <v>502</v>
      </c>
      <c r="U97" s="57" t="s">
        <v>188</v>
      </c>
      <c r="V97" s="57" t="s">
        <v>470</v>
      </c>
    </row>
    <row r="98" spans="1:22" s="57" customFormat="1" ht="25.5" customHeight="1" x14ac:dyDescent="0.35">
      <c r="A98" s="120" t="s">
        <v>503</v>
      </c>
      <c r="B98" s="41" t="s">
        <v>172</v>
      </c>
      <c r="C98" s="41">
        <v>2018</v>
      </c>
      <c r="D98" s="43" t="s">
        <v>504</v>
      </c>
      <c r="E98" s="41" t="s">
        <v>161</v>
      </c>
      <c r="F98" s="57" t="s">
        <v>505</v>
      </c>
      <c r="G98" s="41" t="s">
        <v>163</v>
      </c>
      <c r="H98" s="41" t="s">
        <v>237</v>
      </c>
      <c r="I98" s="41" t="s">
        <v>165</v>
      </c>
      <c r="J98" s="41" t="s">
        <v>123</v>
      </c>
      <c r="K98" s="41" t="s">
        <v>141</v>
      </c>
      <c r="L98" s="41" t="s">
        <v>167</v>
      </c>
      <c r="M98" s="41" t="s">
        <v>167</v>
      </c>
      <c r="N98" s="41" t="s">
        <v>167</v>
      </c>
      <c r="O98" s="87" t="s">
        <v>176</v>
      </c>
      <c r="P98" s="41" t="s">
        <v>167</v>
      </c>
      <c r="Q98" s="41" t="s">
        <v>506</v>
      </c>
      <c r="R98" s="41" t="s">
        <v>167</v>
      </c>
      <c r="S98" s="41"/>
      <c r="T98" s="41" t="s">
        <v>507</v>
      </c>
      <c r="U98" s="41" t="s">
        <v>161</v>
      </c>
      <c r="V98" s="41" t="s">
        <v>179</v>
      </c>
    </row>
    <row r="99" spans="1:22" s="57" customFormat="1" ht="25.5" customHeight="1" x14ac:dyDescent="0.35">
      <c r="A99" s="117" t="s">
        <v>503</v>
      </c>
      <c r="B99" s="41" t="s">
        <v>172</v>
      </c>
      <c r="C99" s="41">
        <v>2018</v>
      </c>
      <c r="D99" s="43" t="s">
        <v>508</v>
      </c>
      <c r="E99" s="41" t="s">
        <v>161</v>
      </c>
      <c r="F99" s="57" t="s">
        <v>509</v>
      </c>
      <c r="G99" s="41" t="s">
        <v>163</v>
      </c>
      <c r="H99" s="41" t="s">
        <v>237</v>
      </c>
      <c r="I99" s="41" t="s">
        <v>165</v>
      </c>
      <c r="J99" s="41" t="s">
        <v>121</v>
      </c>
      <c r="K99" s="41" t="s">
        <v>138</v>
      </c>
      <c r="L99" s="41" t="s">
        <v>167</v>
      </c>
      <c r="M99" s="41" t="s">
        <v>167</v>
      </c>
      <c r="N99" s="41" t="s">
        <v>167</v>
      </c>
      <c r="O99" s="87" t="s">
        <v>176</v>
      </c>
      <c r="P99" s="41" t="s">
        <v>167</v>
      </c>
      <c r="Q99" s="41" t="s">
        <v>510</v>
      </c>
      <c r="R99" s="41" t="s">
        <v>167</v>
      </c>
      <c r="S99" s="41"/>
      <c r="T99" s="41" t="s">
        <v>507</v>
      </c>
      <c r="U99" s="41" t="s">
        <v>161</v>
      </c>
      <c r="V99" s="41" t="s">
        <v>179</v>
      </c>
    </row>
    <row r="100" spans="1:22" s="57" customFormat="1" ht="25.5" customHeight="1" x14ac:dyDescent="0.35">
      <c r="A100" s="117" t="s">
        <v>503</v>
      </c>
      <c r="B100" s="41" t="s">
        <v>172</v>
      </c>
      <c r="C100" s="41">
        <v>2018</v>
      </c>
      <c r="D100" s="43" t="s">
        <v>511</v>
      </c>
      <c r="E100" s="41" t="s">
        <v>161</v>
      </c>
      <c r="F100" s="57" t="s">
        <v>512</v>
      </c>
      <c r="G100" s="41" t="s">
        <v>163</v>
      </c>
      <c r="H100" s="41" t="s">
        <v>237</v>
      </c>
      <c r="I100" s="41" t="s">
        <v>165</v>
      </c>
      <c r="J100" s="41" t="s">
        <v>121</v>
      </c>
      <c r="K100" s="41" t="s">
        <v>138</v>
      </c>
      <c r="L100" s="41" t="s">
        <v>167</v>
      </c>
      <c r="M100" s="41" t="s">
        <v>167</v>
      </c>
      <c r="N100" s="41" t="s">
        <v>167</v>
      </c>
      <c r="O100" s="87" t="s">
        <v>176</v>
      </c>
      <c r="P100" s="41" t="s">
        <v>167</v>
      </c>
      <c r="Q100" s="41" t="s">
        <v>513</v>
      </c>
      <c r="R100" s="41" t="s">
        <v>167</v>
      </c>
      <c r="S100" s="41"/>
      <c r="T100" s="41" t="s">
        <v>507</v>
      </c>
      <c r="U100" s="41" t="s">
        <v>161</v>
      </c>
      <c r="V100" s="41" t="s">
        <v>179</v>
      </c>
    </row>
    <row r="101" spans="1:22" s="57" customFormat="1" ht="25.5" customHeight="1" x14ac:dyDescent="0.35">
      <c r="A101" s="117" t="s">
        <v>503</v>
      </c>
      <c r="B101" s="41" t="s">
        <v>172</v>
      </c>
      <c r="C101" s="41">
        <v>2018</v>
      </c>
      <c r="D101" s="43" t="s">
        <v>514</v>
      </c>
      <c r="E101" s="41" t="s">
        <v>161</v>
      </c>
      <c r="F101" s="57" t="s">
        <v>515</v>
      </c>
      <c r="G101" s="41" t="s">
        <v>163</v>
      </c>
      <c r="H101" s="41" t="s">
        <v>237</v>
      </c>
      <c r="I101" s="41" t="s">
        <v>165</v>
      </c>
      <c r="J101" s="41" t="s">
        <v>123</v>
      </c>
      <c r="K101" s="41" t="s">
        <v>138</v>
      </c>
      <c r="L101" s="41" t="s">
        <v>167</v>
      </c>
      <c r="M101" s="41" t="s">
        <v>167</v>
      </c>
      <c r="N101" s="41" t="s">
        <v>167</v>
      </c>
      <c r="O101" s="87" t="s">
        <v>176</v>
      </c>
      <c r="P101" s="41" t="s">
        <v>167</v>
      </c>
      <c r="Q101" s="41" t="s">
        <v>516</v>
      </c>
      <c r="R101" s="41" t="s">
        <v>167</v>
      </c>
      <c r="S101" s="41"/>
      <c r="T101" s="41" t="s">
        <v>507</v>
      </c>
      <c r="U101" s="41" t="s">
        <v>161</v>
      </c>
      <c r="V101" s="41" t="s">
        <v>179</v>
      </c>
    </row>
    <row r="102" spans="1:22" s="57" customFormat="1" ht="25.5" customHeight="1" x14ac:dyDescent="0.35">
      <c r="A102" s="117" t="s">
        <v>503</v>
      </c>
      <c r="B102" s="41" t="s">
        <v>172</v>
      </c>
      <c r="C102" s="41">
        <v>2018</v>
      </c>
      <c r="D102" s="43" t="s">
        <v>517</v>
      </c>
      <c r="E102" s="41" t="s">
        <v>161</v>
      </c>
      <c r="F102" s="57" t="s">
        <v>518</v>
      </c>
      <c r="G102" s="41" t="s">
        <v>163</v>
      </c>
      <c r="H102" s="41" t="s">
        <v>237</v>
      </c>
      <c r="I102" s="41" t="s">
        <v>165</v>
      </c>
      <c r="J102" s="41" t="s">
        <v>123</v>
      </c>
      <c r="K102" s="41" t="s">
        <v>138</v>
      </c>
      <c r="L102" s="41" t="s">
        <v>167</v>
      </c>
      <c r="M102" s="41" t="s">
        <v>167</v>
      </c>
      <c r="N102" s="41" t="s">
        <v>167</v>
      </c>
      <c r="O102" s="87" t="s">
        <v>176</v>
      </c>
      <c r="P102" s="41" t="s">
        <v>167</v>
      </c>
      <c r="Q102" s="41" t="s">
        <v>519</v>
      </c>
      <c r="R102" s="41" t="s">
        <v>167</v>
      </c>
      <c r="S102" s="41"/>
      <c r="T102" s="41" t="s">
        <v>520</v>
      </c>
      <c r="U102" s="41" t="s">
        <v>161</v>
      </c>
      <c r="V102" s="41" t="s">
        <v>179</v>
      </c>
    </row>
    <row r="103" spans="1:22" s="57" customFormat="1" ht="25.5" customHeight="1" x14ac:dyDescent="0.35">
      <c r="A103" s="120" t="s">
        <v>503</v>
      </c>
      <c r="B103" s="41" t="s">
        <v>159</v>
      </c>
      <c r="C103" s="41">
        <v>2019</v>
      </c>
      <c r="D103" s="67">
        <v>3497</v>
      </c>
      <c r="E103" s="41" t="s">
        <v>161</v>
      </c>
      <c r="F103" s="57" t="s">
        <v>521</v>
      </c>
      <c r="G103" s="57" t="s">
        <v>522</v>
      </c>
      <c r="H103" s="57" t="s">
        <v>164</v>
      </c>
      <c r="I103" s="57" t="s">
        <v>238</v>
      </c>
      <c r="J103" s="57" t="s">
        <v>123</v>
      </c>
      <c r="K103" s="57" t="s">
        <v>139</v>
      </c>
      <c r="L103" s="57" t="s">
        <v>170</v>
      </c>
      <c r="M103" s="57" t="s">
        <v>170</v>
      </c>
      <c r="O103" s="79"/>
      <c r="P103" s="57" t="s">
        <v>179</v>
      </c>
      <c r="Q103" s="57" t="s">
        <v>179</v>
      </c>
      <c r="R103" s="57" t="s">
        <v>179</v>
      </c>
      <c r="S103" s="57" t="s">
        <v>179</v>
      </c>
      <c r="T103" s="57" t="s">
        <v>179</v>
      </c>
      <c r="U103" s="57" t="s">
        <v>161</v>
      </c>
      <c r="V103" s="57" t="s">
        <v>179</v>
      </c>
    </row>
    <row r="104" spans="1:22" s="57" customFormat="1" ht="25.5" customHeight="1" x14ac:dyDescent="0.35">
      <c r="A104" s="120" t="s">
        <v>503</v>
      </c>
      <c r="B104" s="41" t="s">
        <v>159</v>
      </c>
      <c r="C104" s="41">
        <v>2019</v>
      </c>
      <c r="D104" s="67">
        <v>3500</v>
      </c>
      <c r="E104" s="41" t="s">
        <v>161</v>
      </c>
      <c r="F104" s="57" t="s">
        <v>523</v>
      </c>
      <c r="G104" s="57" t="s">
        <v>522</v>
      </c>
      <c r="H104" s="57" t="s">
        <v>164</v>
      </c>
      <c r="I104" s="57" t="s">
        <v>238</v>
      </c>
      <c r="J104" s="57" t="s">
        <v>123</v>
      </c>
      <c r="K104" s="57" t="s">
        <v>139</v>
      </c>
      <c r="L104" s="57" t="s">
        <v>170</v>
      </c>
      <c r="M104" s="57" t="s">
        <v>170</v>
      </c>
      <c r="O104" s="79"/>
      <c r="P104" s="57" t="s">
        <v>179</v>
      </c>
      <c r="Q104" s="57" t="s">
        <v>179</v>
      </c>
      <c r="R104" s="57" t="s">
        <v>179</v>
      </c>
      <c r="S104" s="57" t="s">
        <v>179</v>
      </c>
      <c r="T104" s="57" t="s">
        <v>179</v>
      </c>
      <c r="U104" s="57" t="s">
        <v>161</v>
      </c>
      <c r="V104" s="57" t="s">
        <v>179</v>
      </c>
    </row>
    <row r="105" spans="1:22" s="57" customFormat="1" ht="25.5" customHeight="1" x14ac:dyDescent="0.35">
      <c r="A105" s="120" t="s">
        <v>503</v>
      </c>
      <c r="B105" s="41" t="s">
        <v>159</v>
      </c>
      <c r="C105" s="41">
        <v>2019</v>
      </c>
      <c r="D105" s="67" t="s">
        <v>524</v>
      </c>
      <c r="E105" s="41" t="s">
        <v>181</v>
      </c>
      <c r="F105" s="57" t="s">
        <v>525</v>
      </c>
      <c r="G105" s="57" t="s">
        <v>526</v>
      </c>
      <c r="H105" s="57" t="s">
        <v>237</v>
      </c>
      <c r="I105" s="57" t="s">
        <v>527</v>
      </c>
      <c r="J105" s="57" t="s">
        <v>125</v>
      </c>
      <c r="K105" s="57" t="s">
        <v>141</v>
      </c>
      <c r="L105" s="57" t="s">
        <v>170</v>
      </c>
      <c r="M105" s="57" t="s">
        <v>170</v>
      </c>
      <c r="O105" s="79"/>
      <c r="P105" s="57" t="s">
        <v>179</v>
      </c>
      <c r="Q105" s="57" t="s">
        <v>179</v>
      </c>
      <c r="R105" s="57" t="s">
        <v>179</v>
      </c>
      <c r="S105" s="57" t="s">
        <v>179</v>
      </c>
      <c r="T105" s="57" t="s">
        <v>179</v>
      </c>
      <c r="U105" s="57" t="s">
        <v>188</v>
      </c>
      <c r="V105" s="57" t="s">
        <v>179</v>
      </c>
    </row>
    <row r="106" spans="1:22" s="57" customFormat="1" ht="25.5" customHeight="1" x14ac:dyDescent="0.35">
      <c r="A106" s="120" t="s">
        <v>503</v>
      </c>
      <c r="B106" s="41" t="s">
        <v>159</v>
      </c>
      <c r="C106" s="41">
        <v>2019</v>
      </c>
      <c r="D106" s="67" t="s">
        <v>528</v>
      </c>
      <c r="E106" s="41" t="s">
        <v>181</v>
      </c>
      <c r="F106" s="57" t="s">
        <v>529</v>
      </c>
      <c r="G106" s="57" t="s">
        <v>526</v>
      </c>
      <c r="H106" s="57" t="s">
        <v>237</v>
      </c>
      <c r="I106" s="57" t="s">
        <v>527</v>
      </c>
      <c r="J106" s="57" t="s">
        <v>530</v>
      </c>
      <c r="K106" s="57" t="s">
        <v>141</v>
      </c>
      <c r="L106" s="57" t="s">
        <v>170</v>
      </c>
      <c r="M106" s="57" t="s">
        <v>167</v>
      </c>
      <c r="N106" s="57" t="s">
        <v>167</v>
      </c>
      <c r="O106" s="79" t="s">
        <v>176</v>
      </c>
      <c r="P106" s="57" t="s">
        <v>167</v>
      </c>
      <c r="Q106" s="57" t="s">
        <v>531</v>
      </c>
      <c r="R106" s="57" t="s">
        <v>170</v>
      </c>
      <c r="S106" s="57" t="s">
        <v>532</v>
      </c>
      <c r="T106" s="57" t="s">
        <v>179</v>
      </c>
      <c r="U106" s="57" t="s">
        <v>188</v>
      </c>
      <c r="V106" s="57" t="s">
        <v>179</v>
      </c>
    </row>
    <row r="107" spans="1:22" s="57" customFormat="1" ht="25.5" customHeight="1" x14ac:dyDescent="0.35">
      <c r="A107" s="120" t="s">
        <v>533</v>
      </c>
      <c r="B107" s="41" t="s">
        <v>159</v>
      </c>
      <c r="C107" s="41">
        <v>2019</v>
      </c>
      <c r="D107" s="43" t="s">
        <v>534</v>
      </c>
      <c r="E107" s="41" t="s">
        <v>161</v>
      </c>
      <c r="F107" s="57" t="s">
        <v>535</v>
      </c>
      <c r="G107" s="41" t="s">
        <v>266</v>
      </c>
      <c r="H107" s="41" t="s">
        <v>164</v>
      </c>
      <c r="I107" s="41" t="s">
        <v>238</v>
      </c>
      <c r="J107" s="41" t="s">
        <v>536</v>
      </c>
      <c r="K107" s="41" t="s">
        <v>135</v>
      </c>
      <c r="L107" s="41" t="s">
        <v>170</v>
      </c>
      <c r="M107" s="41" t="s">
        <v>170</v>
      </c>
      <c r="N107" s="41"/>
      <c r="O107" s="87"/>
      <c r="P107" s="41" t="s">
        <v>179</v>
      </c>
      <c r="Q107" s="41" t="s">
        <v>179</v>
      </c>
      <c r="R107" s="41" t="s">
        <v>179</v>
      </c>
      <c r="S107" s="41" t="s">
        <v>179</v>
      </c>
      <c r="T107" s="41" t="s">
        <v>179</v>
      </c>
      <c r="U107" s="57" t="s">
        <v>161</v>
      </c>
      <c r="V107" s="41" t="s">
        <v>179</v>
      </c>
    </row>
    <row r="108" spans="1:22" s="57" customFormat="1" ht="25.5" customHeight="1" x14ac:dyDescent="0.35">
      <c r="A108" s="120" t="s">
        <v>533</v>
      </c>
      <c r="B108" s="41" t="s">
        <v>159</v>
      </c>
      <c r="C108" s="41">
        <v>2019</v>
      </c>
      <c r="D108" s="43" t="s">
        <v>537</v>
      </c>
      <c r="E108" s="41" t="s">
        <v>181</v>
      </c>
      <c r="F108" s="57" t="s">
        <v>538</v>
      </c>
      <c r="G108" s="41" t="s">
        <v>539</v>
      </c>
      <c r="H108" s="41" t="s">
        <v>164</v>
      </c>
      <c r="I108" s="41" t="s">
        <v>165</v>
      </c>
      <c r="J108" s="41" t="s">
        <v>540</v>
      </c>
      <c r="K108" s="41" t="s">
        <v>134</v>
      </c>
      <c r="L108" s="41" t="s">
        <v>167</v>
      </c>
      <c r="M108" s="41" t="s">
        <v>170</v>
      </c>
      <c r="N108" s="41" t="s">
        <v>170</v>
      </c>
      <c r="O108" s="87" t="s">
        <v>83</v>
      </c>
      <c r="P108" s="41" t="s">
        <v>170</v>
      </c>
      <c r="Q108" s="41" t="s">
        <v>83</v>
      </c>
      <c r="R108" s="41" t="s">
        <v>170</v>
      </c>
      <c r="S108" s="41" t="s">
        <v>541</v>
      </c>
      <c r="T108" s="41"/>
      <c r="U108" s="57" t="s">
        <v>188</v>
      </c>
      <c r="V108" s="41" t="s">
        <v>470</v>
      </c>
    </row>
    <row r="109" spans="1:22" s="57" customFormat="1" ht="25.5" customHeight="1" x14ac:dyDescent="0.35">
      <c r="A109" s="121" t="s">
        <v>542</v>
      </c>
      <c r="B109" s="92" t="s">
        <v>172</v>
      </c>
      <c r="C109" s="41">
        <v>2018</v>
      </c>
      <c r="D109" s="43" t="s">
        <v>543</v>
      </c>
      <c r="E109" s="41" t="s">
        <v>161</v>
      </c>
      <c r="F109" s="57" t="s">
        <v>544</v>
      </c>
      <c r="G109" s="41" t="s">
        <v>545</v>
      </c>
      <c r="H109" s="41" t="s">
        <v>164</v>
      </c>
      <c r="I109" s="41" t="s">
        <v>165</v>
      </c>
      <c r="J109" s="41" t="s">
        <v>125</v>
      </c>
      <c r="K109" s="41" t="s">
        <v>546</v>
      </c>
      <c r="L109" s="41" t="s">
        <v>170</v>
      </c>
      <c r="M109" s="41" t="s">
        <v>167</v>
      </c>
      <c r="N109" s="41" t="s">
        <v>167</v>
      </c>
      <c r="O109" s="87" t="s">
        <v>294</v>
      </c>
      <c r="P109" s="41" t="s">
        <v>170</v>
      </c>
      <c r="Q109" s="41" t="s">
        <v>547</v>
      </c>
      <c r="R109" s="41" t="s">
        <v>170</v>
      </c>
      <c r="S109" s="41" t="s">
        <v>548</v>
      </c>
      <c r="T109" s="41"/>
      <c r="U109" s="41" t="s">
        <v>161</v>
      </c>
      <c r="V109" s="41" t="s">
        <v>179</v>
      </c>
    </row>
    <row r="110" spans="1:22" s="57" customFormat="1" ht="25.5" customHeight="1" x14ac:dyDescent="0.35">
      <c r="A110" s="121" t="s">
        <v>542</v>
      </c>
      <c r="B110" s="92" t="s">
        <v>172</v>
      </c>
      <c r="C110" s="41">
        <v>2018</v>
      </c>
      <c r="D110" s="43" t="s">
        <v>549</v>
      </c>
      <c r="E110" s="41" t="s">
        <v>161</v>
      </c>
      <c r="F110" s="57" t="s">
        <v>550</v>
      </c>
      <c r="G110" s="41" t="s">
        <v>551</v>
      </c>
      <c r="H110" s="41" t="s">
        <v>164</v>
      </c>
      <c r="I110" s="41" t="s">
        <v>165</v>
      </c>
      <c r="J110" s="41" t="s">
        <v>125</v>
      </c>
      <c r="K110" s="41" t="s">
        <v>552</v>
      </c>
      <c r="L110" s="41" t="s">
        <v>167</v>
      </c>
      <c r="M110" s="41" t="s">
        <v>167</v>
      </c>
      <c r="N110" s="41" t="s">
        <v>167</v>
      </c>
      <c r="O110" s="87" t="s">
        <v>294</v>
      </c>
      <c r="P110" s="41" t="s">
        <v>170</v>
      </c>
      <c r="Q110" s="41" t="s">
        <v>553</v>
      </c>
      <c r="R110" s="41" t="s">
        <v>170</v>
      </c>
      <c r="S110" s="41" t="s">
        <v>554</v>
      </c>
      <c r="T110" s="41"/>
      <c r="U110" s="41" t="s">
        <v>161</v>
      </c>
      <c r="V110" s="41" t="s">
        <v>179</v>
      </c>
    </row>
    <row r="111" spans="1:22" s="57" customFormat="1" ht="25.5" customHeight="1" x14ac:dyDescent="0.35">
      <c r="A111" s="121" t="s">
        <v>542</v>
      </c>
      <c r="B111" s="92" t="s">
        <v>172</v>
      </c>
      <c r="C111" s="41">
        <v>2018</v>
      </c>
      <c r="D111" s="43" t="s">
        <v>555</v>
      </c>
      <c r="E111" s="41" t="s">
        <v>161</v>
      </c>
      <c r="F111" s="57" t="s">
        <v>556</v>
      </c>
      <c r="G111" s="41" t="s">
        <v>551</v>
      </c>
      <c r="H111" s="41" t="s">
        <v>164</v>
      </c>
      <c r="I111" s="41" t="s">
        <v>165</v>
      </c>
      <c r="J111" s="41" t="s">
        <v>125</v>
      </c>
      <c r="K111" s="41" t="s">
        <v>552</v>
      </c>
      <c r="L111" s="41" t="s">
        <v>167</v>
      </c>
      <c r="M111" s="41" t="s">
        <v>167</v>
      </c>
      <c r="N111" s="41" t="s">
        <v>167</v>
      </c>
      <c r="O111" s="87" t="s">
        <v>294</v>
      </c>
      <c r="P111" s="41" t="s">
        <v>170</v>
      </c>
      <c r="Q111" s="41" t="s">
        <v>553</v>
      </c>
      <c r="R111" s="41" t="s">
        <v>170</v>
      </c>
      <c r="S111" s="41" t="s">
        <v>557</v>
      </c>
      <c r="T111" s="41"/>
      <c r="U111" s="41" t="s">
        <v>161</v>
      </c>
      <c r="V111" s="41" t="s">
        <v>179</v>
      </c>
    </row>
    <row r="112" spans="1:22" s="57" customFormat="1" ht="25.5" customHeight="1" x14ac:dyDescent="0.35">
      <c r="A112" s="121" t="s">
        <v>542</v>
      </c>
      <c r="B112" s="92" t="s">
        <v>172</v>
      </c>
      <c r="C112" s="41">
        <v>2018</v>
      </c>
      <c r="D112" s="43" t="s">
        <v>558</v>
      </c>
      <c r="E112" s="41" t="s">
        <v>161</v>
      </c>
      <c r="F112" s="57" t="s">
        <v>559</v>
      </c>
      <c r="G112" s="41" t="s">
        <v>551</v>
      </c>
      <c r="H112" s="41" t="s">
        <v>164</v>
      </c>
      <c r="I112" s="41" t="s">
        <v>165</v>
      </c>
      <c r="J112" s="41" t="s">
        <v>560</v>
      </c>
      <c r="K112" s="41" t="s">
        <v>552</v>
      </c>
      <c r="L112" s="41" t="s">
        <v>167</v>
      </c>
      <c r="M112" s="41" t="s">
        <v>167</v>
      </c>
      <c r="N112" s="41" t="s">
        <v>167</v>
      </c>
      <c r="O112" s="87" t="s">
        <v>294</v>
      </c>
      <c r="P112" s="41" t="s">
        <v>170</v>
      </c>
      <c r="Q112" s="41" t="s">
        <v>561</v>
      </c>
      <c r="R112" s="41" t="s">
        <v>170</v>
      </c>
      <c r="S112" s="41" t="s">
        <v>562</v>
      </c>
      <c r="T112" s="41"/>
      <c r="U112" s="41" t="s">
        <v>161</v>
      </c>
      <c r="V112" s="41" t="s">
        <v>179</v>
      </c>
    </row>
    <row r="113" spans="1:22" s="57" customFormat="1" ht="25.5" customHeight="1" x14ac:dyDescent="0.35">
      <c r="A113" s="117" t="s">
        <v>542</v>
      </c>
      <c r="B113" s="41" t="s">
        <v>563</v>
      </c>
      <c r="C113" s="41">
        <v>2019</v>
      </c>
      <c r="D113" s="43" t="s">
        <v>564</v>
      </c>
      <c r="E113" s="41" t="s">
        <v>161</v>
      </c>
      <c r="F113" s="57" t="s">
        <v>565</v>
      </c>
      <c r="G113" s="41" t="s">
        <v>566</v>
      </c>
      <c r="H113" s="41" t="s">
        <v>164</v>
      </c>
      <c r="I113" s="41" t="s">
        <v>527</v>
      </c>
      <c r="J113" s="41" t="s">
        <v>166</v>
      </c>
      <c r="K113" s="41" t="s">
        <v>137</v>
      </c>
      <c r="L113" s="41" t="s">
        <v>167</v>
      </c>
      <c r="M113" s="41" t="s">
        <v>167</v>
      </c>
      <c r="N113" s="41" t="s">
        <v>167</v>
      </c>
      <c r="O113" s="87" t="s">
        <v>176</v>
      </c>
      <c r="P113" s="41" t="s">
        <v>167</v>
      </c>
      <c r="Q113" s="41" t="s">
        <v>567</v>
      </c>
      <c r="R113" s="41" t="s">
        <v>170</v>
      </c>
      <c r="S113" s="41" t="s">
        <v>568</v>
      </c>
      <c r="T113" s="41"/>
      <c r="U113" s="57" t="s">
        <v>161</v>
      </c>
      <c r="V113" s="41"/>
    </row>
    <row r="114" spans="1:22" s="57" customFormat="1" ht="25.5" customHeight="1" x14ac:dyDescent="0.35">
      <c r="A114" s="117" t="s">
        <v>542</v>
      </c>
      <c r="B114" s="41" t="s">
        <v>172</v>
      </c>
      <c r="C114" s="41">
        <v>2018</v>
      </c>
      <c r="D114" s="43" t="s">
        <v>569</v>
      </c>
      <c r="E114" s="41" t="s">
        <v>570</v>
      </c>
      <c r="F114" s="57" t="s">
        <v>571</v>
      </c>
      <c r="G114" s="41" t="s">
        <v>572</v>
      </c>
      <c r="H114" s="41" t="s">
        <v>164</v>
      </c>
      <c r="I114" s="41" t="s">
        <v>527</v>
      </c>
      <c r="J114" s="41" t="s">
        <v>573</v>
      </c>
      <c r="K114" s="41" t="s">
        <v>137</v>
      </c>
      <c r="L114" s="41" t="s">
        <v>167</v>
      </c>
      <c r="M114" s="41" t="s">
        <v>170</v>
      </c>
      <c r="N114" s="41" t="s">
        <v>167</v>
      </c>
      <c r="O114" s="87" t="s">
        <v>294</v>
      </c>
      <c r="P114" s="41" t="s">
        <v>170</v>
      </c>
      <c r="Q114" s="41" t="s">
        <v>574</v>
      </c>
      <c r="R114" s="41" t="s">
        <v>170</v>
      </c>
      <c r="S114" s="41" t="s">
        <v>575</v>
      </c>
      <c r="T114" s="41"/>
      <c r="U114" s="41" t="s">
        <v>188</v>
      </c>
      <c r="V114" s="41" t="s">
        <v>576</v>
      </c>
    </row>
    <row r="115" spans="1:22" s="57" customFormat="1" ht="25.5" customHeight="1" x14ac:dyDescent="0.35">
      <c r="A115" s="117" t="s">
        <v>542</v>
      </c>
      <c r="B115" s="41" t="s">
        <v>172</v>
      </c>
      <c r="C115" s="41">
        <v>2018</v>
      </c>
      <c r="D115" s="43" t="s">
        <v>577</v>
      </c>
      <c r="E115" s="41" t="s">
        <v>570</v>
      </c>
      <c r="F115" s="57" t="s">
        <v>578</v>
      </c>
      <c r="G115" s="41" t="s">
        <v>214</v>
      </c>
      <c r="H115" s="41" t="s">
        <v>164</v>
      </c>
      <c r="I115" s="41" t="s">
        <v>527</v>
      </c>
      <c r="J115" s="41" t="s">
        <v>579</v>
      </c>
      <c r="K115" s="41" t="s">
        <v>580</v>
      </c>
      <c r="L115" s="41" t="s">
        <v>167</v>
      </c>
      <c r="M115" s="41" t="s">
        <v>167</v>
      </c>
      <c r="N115" s="41" t="s">
        <v>167</v>
      </c>
      <c r="O115" s="87" t="s">
        <v>581</v>
      </c>
      <c r="P115" s="41" t="s">
        <v>167</v>
      </c>
      <c r="Q115" s="41" t="s">
        <v>582</v>
      </c>
      <c r="R115" s="41" t="s">
        <v>167</v>
      </c>
      <c r="S115" s="41"/>
      <c r="T115" s="41" t="s">
        <v>107</v>
      </c>
      <c r="U115" s="41" t="s">
        <v>570</v>
      </c>
      <c r="V115" s="41" t="s">
        <v>576</v>
      </c>
    </row>
    <row r="116" spans="1:22" s="57" customFormat="1" ht="25.5" customHeight="1" x14ac:dyDescent="0.35">
      <c r="A116" s="117" t="s">
        <v>542</v>
      </c>
      <c r="B116" s="41" t="s">
        <v>172</v>
      </c>
      <c r="C116" s="41">
        <v>2018</v>
      </c>
      <c r="D116" s="43" t="s">
        <v>583</v>
      </c>
      <c r="E116" s="41" t="s">
        <v>161</v>
      </c>
      <c r="F116" s="57" t="s">
        <v>584</v>
      </c>
      <c r="G116" s="41" t="s">
        <v>585</v>
      </c>
      <c r="H116" s="41" t="s">
        <v>164</v>
      </c>
      <c r="I116" s="41" t="s">
        <v>238</v>
      </c>
      <c r="J116" s="41" t="s">
        <v>586</v>
      </c>
      <c r="K116" s="41" t="s">
        <v>587</v>
      </c>
      <c r="L116" s="41" t="s">
        <v>170</v>
      </c>
      <c r="M116" s="41" t="s">
        <v>170</v>
      </c>
      <c r="N116" s="41" t="s">
        <v>170</v>
      </c>
      <c r="O116" s="87" t="s">
        <v>83</v>
      </c>
      <c r="P116" s="41" t="s">
        <v>170</v>
      </c>
      <c r="Q116" s="41" t="s">
        <v>588</v>
      </c>
      <c r="R116" s="41" t="s">
        <v>170</v>
      </c>
      <c r="S116" s="41" t="s">
        <v>589</v>
      </c>
      <c r="T116" s="41"/>
      <c r="U116" s="41" t="s">
        <v>161</v>
      </c>
      <c r="V116" s="41" t="s">
        <v>179</v>
      </c>
    </row>
    <row r="117" spans="1:22" s="57" customFormat="1" ht="25.5" customHeight="1" x14ac:dyDescent="0.35">
      <c r="A117" s="117" t="s">
        <v>542</v>
      </c>
      <c r="B117" s="41" t="s">
        <v>159</v>
      </c>
      <c r="C117" s="41">
        <v>2019</v>
      </c>
      <c r="D117" s="43" t="s">
        <v>590</v>
      </c>
      <c r="E117" s="41" t="s">
        <v>161</v>
      </c>
      <c r="F117" s="57" t="s">
        <v>591</v>
      </c>
      <c r="G117" s="41" t="s">
        <v>592</v>
      </c>
      <c r="H117" s="41" t="s">
        <v>164</v>
      </c>
      <c r="I117" s="41" t="s">
        <v>527</v>
      </c>
      <c r="J117" s="41" t="s">
        <v>120</v>
      </c>
      <c r="K117" s="41" t="s">
        <v>137</v>
      </c>
      <c r="L117" s="41" t="s">
        <v>167</v>
      </c>
      <c r="M117" s="41" t="s">
        <v>167</v>
      </c>
      <c r="N117" s="41" t="s">
        <v>167</v>
      </c>
      <c r="O117" s="87" t="s">
        <v>176</v>
      </c>
      <c r="P117" s="41" t="s">
        <v>167</v>
      </c>
      <c r="Q117" s="41" t="s">
        <v>593</v>
      </c>
      <c r="R117" s="41" t="s">
        <v>167</v>
      </c>
      <c r="S117" s="41"/>
      <c r="T117" s="41" t="s">
        <v>593</v>
      </c>
      <c r="U117" s="57" t="s">
        <v>161</v>
      </c>
      <c r="V117" s="41"/>
    </row>
    <row r="118" spans="1:22" s="57" customFormat="1" ht="25.5" customHeight="1" x14ac:dyDescent="0.35">
      <c r="A118" s="117" t="s">
        <v>542</v>
      </c>
      <c r="B118" s="41" t="s">
        <v>172</v>
      </c>
      <c r="C118" s="41">
        <v>2017</v>
      </c>
      <c r="D118" s="43" t="s">
        <v>594</v>
      </c>
      <c r="E118" s="41" t="s">
        <v>188</v>
      </c>
      <c r="F118" s="57" t="s">
        <v>595</v>
      </c>
      <c r="G118" s="41" t="s">
        <v>195</v>
      </c>
      <c r="H118" s="41" t="s">
        <v>164</v>
      </c>
      <c r="I118" s="41" t="s">
        <v>238</v>
      </c>
      <c r="J118" s="41" t="s">
        <v>123</v>
      </c>
      <c r="K118" s="41" t="s">
        <v>596</v>
      </c>
      <c r="L118" s="41" t="s">
        <v>170</v>
      </c>
      <c r="M118" s="41" t="s">
        <v>170</v>
      </c>
      <c r="N118" s="41"/>
      <c r="O118" s="87"/>
      <c r="P118" s="41" t="s">
        <v>179</v>
      </c>
      <c r="Q118" s="41" t="s">
        <v>179</v>
      </c>
      <c r="R118" s="41" t="s">
        <v>179</v>
      </c>
      <c r="S118" s="41" t="s">
        <v>179</v>
      </c>
      <c r="T118" s="41" t="s">
        <v>179</v>
      </c>
      <c r="U118" s="41" t="s">
        <v>188</v>
      </c>
      <c r="V118" s="41"/>
    </row>
    <row r="119" spans="1:22" s="57" customFormat="1" ht="25.5" customHeight="1" x14ac:dyDescent="0.35">
      <c r="A119" s="117" t="s">
        <v>542</v>
      </c>
      <c r="B119" s="41" t="s">
        <v>172</v>
      </c>
      <c r="C119" s="41">
        <v>2017</v>
      </c>
      <c r="D119" s="43" t="s">
        <v>597</v>
      </c>
      <c r="E119" s="41" t="s">
        <v>188</v>
      </c>
      <c r="F119" s="57" t="s">
        <v>598</v>
      </c>
      <c r="G119" s="41" t="s">
        <v>195</v>
      </c>
      <c r="H119" s="41" t="s">
        <v>164</v>
      </c>
      <c r="I119" s="41" t="s">
        <v>238</v>
      </c>
      <c r="J119" s="41" t="s">
        <v>123</v>
      </c>
      <c r="K119" s="41" t="s">
        <v>596</v>
      </c>
      <c r="L119" s="41" t="s">
        <v>170</v>
      </c>
      <c r="M119" s="41" t="s">
        <v>170</v>
      </c>
      <c r="N119" s="41"/>
      <c r="O119" s="87"/>
      <c r="P119" s="41" t="s">
        <v>179</v>
      </c>
      <c r="Q119" s="41"/>
      <c r="R119" s="41" t="s">
        <v>179</v>
      </c>
      <c r="S119" s="41" t="s">
        <v>179</v>
      </c>
      <c r="T119" s="41" t="s">
        <v>179</v>
      </c>
      <c r="U119" s="41" t="s">
        <v>188</v>
      </c>
      <c r="V119" s="41"/>
    </row>
    <row r="120" spans="1:22" s="57" customFormat="1" ht="25.5" customHeight="1" x14ac:dyDescent="0.35">
      <c r="A120" s="117" t="s">
        <v>542</v>
      </c>
      <c r="B120" s="41" t="s">
        <v>172</v>
      </c>
      <c r="C120" s="41">
        <v>2017</v>
      </c>
      <c r="D120" s="43" t="s">
        <v>599</v>
      </c>
      <c r="E120" s="41" t="s">
        <v>188</v>
      </c>
      <c r="F120" s="57" t="s">
        <v>600</v>
      </c>
      <c r="G120" s="41" t="s">
        <v>195</v>
      </c>
      <c r="H120" s="41" t="s">
        <v>164</v>
      </c>
      <c r="I120" s="41" t="s">
        <v>238</v>
      </c>
      <c r="J120" s="41" t="s">
        <v>123</v>
      </c>
      <c r="K120" s="41" t="s">
        <v>596</v>
      </c>
      <c r="L120" s="41" t="s">
        <v>170</v>
      </c>
      <c r="M120" s="41" t="s">
        <v>170</v>
      </c>
      <c r="N120" s="41"/>
      <c r="O120" s="87"/>
      <c r="P120" s="41" t="s">
        <v>179</v>
      </c>
      <c r="Q120" s="41" t="s">
        <v>179</v>
      </c>
      <c r="R120" s="41" t="s">
        <v>179</v>
      </c>
      <c r="S120" s="41" t="s">
        <v>179</v>
      </c>
      <c r="T120" s="41" t="s">
        <v>179</v>
      </c>
      <c r="U120" s="41" t="s">
        <v>188</v>
      </c>
      <c r="V120" s="41"/>
    </row>
    <row r="121" spans="1:22" s="57" customFormat="1" ht="25.5" customHeight="1" x14ac:dyDescent="0.35">
      <c r="A121" s="117" t="s">
        <v>542</v>
      </c>
      <c r="B121" s="41" t="s">
        <v>172</v>
      </c>
      <c r="C121" s="41">
        <v>2017</v>
      </c>
      <c r="D121" s="43" t="s">
        <v>601</v>
      </c>
      <c r="E121" s="41" t="s">
        <v>188</v>
      </c>
      <c r="F121" s="57" t="s">
        <v>602</v>
      </c>
      <c r="G121" s="41" t="s">
        <v>195</v>
      </c>
      <c r="H121" s="41" t="s">
        <v>164</v>
      </c>
      <c r="I121" s="41" t="s">
        <v>238</v>
      </c>
      <c r="J121" s="41" t="s">
        <v>123</v>
      </c>
      <c r="K121" s="41" t="s">
        <v>596</v>
      </c>
      <c r="L121" s="41" t="s">
        <v>170</v>
      </c>
      <c r="M121" s="41" t="s">
        <v>170</v>
      </c>
      <c r="N121" s="41"/>
      <c r="O121" s="87"/>
      <c r="P121" s="41" t="s">
        <v>179</v>
      </c>
      <c r="Q121" s="41" t="s">
        <v>179</v>
      </c>
      <c r="R121" s="41" t="s">
        <v>179</v>
      </c>
      <c r="S121" s="41" t="s">
        <v>179</v>
      </c>
      <c r="T121" s="41" t="s">
        <v>179</v>
      </c>
      <c r="U121" s="41" t="s">
        <v>188</v>
      </c>
      <c r="V121" s="41"/>
    </row>
    <row r="122" spans="1:22" s="57" customFormat="1" ht="25.5" customHeight="1" x14ac:dyDescent="0.35">
      <c r="A122" s="117" t="s">
        <v>542</v>
      </c>
      <c r="B122" s="41" t="s">
        <v>159</v>
      </c>
      <c r="C122" s="41">
        <v>2019</v>
      </c>
      <c r="D122" s="43" t="s">
        <v>603</v>
      </c>
      <c r="E122" s="41" t="s">
        <v>161</v>
      </c>
      <c r="F122" s="57" t="s">
        <v>604</v>
      </c>
      <c r="G122" s="41" t="s">
        <v>605</v>
      </c>
      <c r="H122" s="41" t="s">
        <v>237</v>
      </c>
      <c r="I122" s="41" t="s">
        <v>527</v>
      </c>
      <c r="J122" s="41" t="s">
        <v>121</v>
      </c>
      <c r="K122" s="41" t="s">
        <v>137</v>
      </c>
      <c r="L122" s="41" t="s">
        <v>170</v>
      </c>
      <c r="M122" s="41" t="s">
        <v>167</v>
      </c>
      <c r="N122" s="41" t="s">
        <v>167</v>
      </c>
      <c r="O122" s="87" t="s">
        <v>176</v>
      </c>
      <c r="P122" s="41" t="s">
        <v>167</v>
      </c>
      <c r="Q122" s="41" t="s">
        <v>606</v>
      </c>
      <c r="R122" s="41" t="s">
        <v>167</v>
      </c>
      <c r="S122" s="41"/>
      <c r="T122" s="41" t="s">
        <v>607</v>
      </c>
      <c r="U122" s="57" t="s">
        <v>161</v>
      </c>
      <c r="V122" s="41"/>
    </row>
    <row r="123" spans="1:22" s="57" customFormat="1" ht="38.25" customHeight="1" x14ac:dyDescent="0.35">
      <c r="A123" s="117" t="s">
        <v>542</v>
      </c>
      <c r="B123" s="41" t="s">
        <v>159</v>
      </c>
      <c r="C123" s="41">
        <v>2018</v>
      </c>
      <c r="D123" s="43" t="s">
        <v>608</v>
      </c>
      <c r="E123" s="41" t="s">
        <v>430</v>
      </c>
      <c r="F123" s="57" t="s">
        <v>609</v>
      </c>
      <c r="G123" s="41" t="s">
        <v>610</v>
      </c>
      <c r="H123" s="41" t="s">
        <v>237</v>
      </c>
      <c r="I123" s="41" t="s">
        <v>527</v>
      </c>
      <c r="J123" s="41" t="s">
        <v>611</v>
      </c>
      <c r="K123" s="41" t="s">
        <v>137</v>
      </c>
      <c r="L123" s="41" t="s">
        <v>167</v>
      </c>
      <c r="M123" s="41" t="s">
        <v>170</v>
      </c>
      <c r="N123" s="41"/>
      <c r="O123" s="87"/>
      <c r="P123" s="41"/>
      <c r="Q123" s="41"/>
      <c r="R123" s="41"/>
      <c r="S123" s="41"/>
      <c r="T123" s="41"/>
      <c r="U123" s="41" t="s">
        <v>212</v>
      </c>
      <c r="V123" s="41" t="s">
        <v>612</v>
      </c>
    </row>
    <row r="124" spans="1:22" s="57" customFormat="1" ht="24.75" customHeight="1" x14ac:dyDescent="0.35">
      <c r="A124" s="117" t="s">
        <v>542</v>
      </c>
      <c r="B124" s="41" t="s">
        <v>159</v>
      </c>
      <c r="C124" s="41">
        <v>2019</v>
      </c>
      <c r="D124" s="43" t="s">
        <v>613</v>
      </c>
      <c r="E124" s="41" t="s">
        <v>188</v>
      </c>
      <c r="F124" s="57" t="s">
        <v>614</v>
      </c>
      <c r="G124" s="41" t="s">
        <v>615</v>
      </c>
      <c r="H124" s="41" t="s">
        <v>237</v>
      </c>
      <c r="I124" s="41" t="s">
        <v>527</v>
      </c>
      <c r="J124" s="41" t="s">
        <v>121</v>
      </c>
      <c r="K124" s="41" t="s">
        <v>137</v>
      </c>
      <c r="L124" s="41" t="s">
        <v>170</v>
      </c>
      <c r="M124" s="41" t="s">
        <v>170</v>
      </c>
      <c r="N124" s="41"/>
      <c r="O124" s="87"/>
      <c r="P124" s="41" t="s">
        <v>179</v>
      </c>
      <c r="Q124" s="41" t="s">
        <v>179</v>
      </c>
      <c r="R124" s="41" t="s">
        <v>179</v>
      </c>
      <c r="S124" s="41" t="s">
        <v>179</v>
      </c>
      <c r="T124" s="41" t="s">
        <v>179</v>
      </c>
      <c r="U124" s="57" t="s">
        <v>188</v>
      </c>
      <c r="V124" s="41"/>
    </row>
    <row r="125" spans="1:22" s="57" customFormat="1" ht="32.25" customHeight="1" x14ac:dyDescent="0.35">
      <c r="A125" s="117" t="s">
        <v>542</v>
      </c>
      <c r="B125" s="41" t="s">
        <v>159</v>
      </c>
      <c r="C125" s="41">
        <v>2018</v>
      </c>
      <c r="D125" s="43" t="s">
        <v>616</v>
      </c>
      <c r="E125" s="41" t="s">
        <v>161</v>
      </c>
      <c r="F125" s="57" t="s">
        <v>617</v>
      </c>
      <c r="G125" s="41" t="s">
        <v>618</v>
      </c>
      <c r="H125" s="41" t="s">
        <v>164</v>
      </c>
      <c r="I125" s="41" t="s">
        <v>527</v>
      </c>
      <c r="J125" s="41" t="s">
        <v>619</v>
      </c>
      <c r="K125" s="41" t="s">
        <v>137</v>
      </c>
      <c r="L125" s="41" t="s">
        <v>167</v>
      </c>
      <c r="M125" s="41" t="s">
        <v>170</v>
      </c>
      <c r="N125" s="41"/>
      <c r="O125" s="87"/>
      <c r="P125" s="41" t="s">
        <v>179</v>
      </c>
      <c r="Q125" s="41" t="s">
        <v>179</v>
      </c>
      <c r="R125" s="41" t="s">
        <v>179</v>
      </c>
      <c r="S125" s="41" t="s">
        <v>179</v>
      </c>
      <c r="T125" s="41" t="s">
        <v>179</v>
      </c>
      <c r="U125" s="41" t="s">
        <v>161</v>
      </c>
      <c r="V125" s="41"/>
    </row>
    <row r="126" spans="1:22" s="57" customFormat="1" ht="28.5" customHeight="1" x14ac:dyDescent="0.35">
      <c r="A126" s="117" t="s">
        <v>542</v>
      </c>
      <c r="B126" s="41" t="s">
        <v>159</v>
      </c>
      <c r="C126" s="41">
        <v>2018</v>
      </c>
      <c r="D126" s="43" t="s">
        <v>620</v>
      </c>
      <c r="E126" s="41" t="s">
        <v>161</v>
      </c>
      <c r="F126" s="57" t="s">
        <v>621</v>
      </c>
      <c r="G126" s="41" t="s">
        <v>618</v>
      </c>
      <c r="H126" s="41" t="s">
        <v>164</v>
      </c>
      <c r="I126" s="41" t="s">
        <v>527</v>
      </c>
      <c r="J126" s="41" t="s">
        <v>619</v>
      </c>
      <c r="K126" s="41" t="s">
        <v>137</v>
      </c>
      <c r="L126" s="41" t="s">
        <v>167</v>
      </c>
      <c r="M126" s="41" t="s">
        <v>170</v>
      </c>
      <c r="N126" s="41"/>
      <c r="O126" s="87"/>
      <c r="P126" s="41" t="s">
        <v>179</v>
      </c>
      <c r="Q126" s="41" t="s">
        <v>179</v>
      </c>
      <c r="R126" s="41" t="s">
        <v>179</v>
      </c>
      <c r="S126" s="41" t="s">
        <v>179</v>
      </c>
      <c r="T126" s="41" t="s">
        <v>179</v>
      </c>
      <c r="U126" s="41" t="s">
        <v>161</v>
      </c>
      <c r="V126" s="41"/>
    </row>
    <row r="127" spans="1:22" s="57" customFormat="1" ht="25.5" customHeight="1" x14ac:dyDescent="0.35">
      <c r="A127" s="120" t="s">
        <v>542</v>
      </c>
      <c r="B127" s="41" t="s">
        <v>159</v>
      </c>
      <c r="C127" s="41">
        <v>2019</v>
      </c>
      <c r="D127" s="67" t="s">
        <v>622</v>
      </c>
      <c r="E127" s="41" t="s">
        <v>161</v>
      </c>
      <c r="F127" s="57" t="s">
        <v>623</v>
      </c>
      <c r="G127" s="57" t="s">
        <v>624</v>
      </c>
      <c r="H127" s="57" t="s">
        <v>237</v>
      </c>
      <c r="I127" s="57" t="s">
        <v>527</v>
      </c>
      <c r="J127" s="57" t="s">
        <v>120</v>
      </c>
      <c r="K127" s="57" t="s">
        <v>137</v>
      </c>
      <c r="L127" s="57" t="s">
        <v>167</v>
      </c>
      <c r="M127" s="57" t="s">
        <v>167</v>
      </c>
      <c r="N127" s="57" t="s">
        <v>167</v>
      </c>
      <c r="O127" s="79" t="s">
        <v>176</v>
      </c>
      <c r="P127" s="57" t="s">
        <v>167</v>
      </c>
      <c r="Q127" s="57" t="s">
        <v>107</v>
      </c>
      <c r="R127" s="57" t="s">
        <v>167</v>
      </c>
      <c r="S127" s="57" t="s">
        <v>179</v>
      </c>
      <c r="T127" s="57" t="s">
        <v>625</v>
      </c>
      <c r="U127" s="57" t="s">
        <v>161</v>
      </c>
      <c r="V127" s="57" t="s">
        <v>179</v>
      </c>
    </row>
    <row r="128" spans="1:22" s="57" customFormat="1" ht="25.5" customHeight="1" x14ac:dyDescent="0.35">
      <c r="A128" s="120" t="s">
        <v>542</v>
      </c>
      <c r="B128" s="41" t="s">
        <v>159</v>
      </c>
      <c r="C128" s="41">
        <v>2019</v>
      </c>
      <c r="D128" s="67" t="s">
        <v>626</v>
      </c>
      <c r="E128" s="41" t="s">
        <v>161</v>
      </c>
      <c r="F128" s="57" t="s">
        <v>627</v>
      </c>
      <c r="G128" s="57" t="s">
        <v>624</v>
      </c>
      <c r="H128" s="57" t="s">
        <v>237</v>
      </c>
      <c r="I128" s="57" t="s">
        <v>527</v>
      </c>
      <c r="J128" s="57" t="s">
        <v>120</v>
      </c>
      <c r="K128" s="57" t="s">
        <v>137</v>
      </c>
      <c r="L128" s="57" t="s">
        <v>167</v>
      </c>
      <c r="M128" s="57" t="s">
        <v>167</v>
      </c>
      <c r="N128" s="57" t="s">
        <v>167</v>
      </c>
      <c r="O128" s="79" t="s">
        <v>176</v>
      </c>
      <c r="P128" s="57" t="s">
        <v>167</v>
      </c>
      <c r="Q128" s="57" t="s">
        <v>628</v>
      </c>
      <c r="R128" s="57" t="s">
        <v>167</v>
      </c>
      <c r="T128" s="57" t="s">
        <v>629</v>
      </c>
      <c r="U128" s="57" t="s">
        <v>161</v>
      </c>
      <c r="V128" s="57" t="s">
        <v>179</v>
      </c>
    </row>
    <row r="129" spans="1:22" s="57" customFormat="1" ht="25.5" customHeight="1" x14ac:dyDescent="0.35">
      <c r="A129" s="120" t="s">
        <v>542</v>
      </c>
      <c r="B129" s="41" t="s">
        <v>159</v>
      </c>
      <c r="C129" s="41">
        <v>2019</v>
      </c>
      <c r="D129" s="67" t="s">
        <v>630</v>
      </c>
      <c r="E129" s="41" t="s">
        <v>161</v>
      </c>
      <c r="F129" s="57" t="s">
        <v>631</v>
      </c>
      <c r="G129" s="57" t="s">
        <v>163</v>
      </c>
      <c r="H129" s="57" t="s">
        <v>237</v>
      </c>
      <c r="I129" s="57" t="s">
        <v>527</v>
      </c>
      <c r="J129" s="57" t="s">
        <v>121</v>
      </c>
      <c r="K129" s="57" t="s">
        <v>137</v>
      </c>
      <c r="L129" s="57" t="s">
        <v>167</v>
      </c>
      <c r="M129" s="57" t="s">
        <v>167</v>
      </c>
      <c r="N129" s="57" t="s">
        <v>167</v>
      </c>
      <c r="O129" s="79" t="s">
        <v>176</v>
      </c>
      <c r="P129" s="57" t="s">
        <v>167</v>
      </c>
      <c r="Q129" s="57" t="s">
        <v>632</v>
      </c>
      <c r="R129" s="57" t="s">
        <v>167</v>
      </c>
      <c r="T129" s="57" t="s">
        <v>632</v>
      </c>
      <c r="U129" s="57" t="s">
        <v>161</v>
      </c>
      <c r="V129" s="57" t="s">
        <v>179</v>
      </c>
    </row>
    <row r="130" spans="1:22" s="57" customFormat="1" ht="25.5" customHeight="1" x14ac:dyDescent="0.35">
      <c r="A130" s="120" t="s">
        <v>542</v>
      </c>
      <c r="B130" s="41" t="s">
        <v>159</v>
      </c>
      <c r="C130" s="41">
        <v>2019</v>
      </c>
      <c r="D130" s="67" t="s">
        <v>633</v>
      </c>
      <c r="E130" s="41" t="s">
        <v>161</v>
      </c>
      <c r="F130" s="57" t="s">
        <v>634</v>
      </c>
      <c r="G130" s="57" t="s">
        <v>163</v>
      </c>
      <c r="H130" s="57" t="s">
        <v>237</v>
      </c>
      <c r="I130" s="57" t="s">
        <v>527</v>
      </c>
      <c r="J130" s="57" t="s">
        <v>123</v>
      </c>
      <c r="K130" s="57" t="s">
        <v>137</v>
      </c>
      <c r="L130" s="57" t="s">
        <v>170</v>
      </c>
      <c r="M130" s="57" t="s">
        <v>167</v>
      </c>
      <c r="N130" s="57" t="s">
        <v>167</v>
      </c>
      <c r="O130" s="79" t="s">
        <v>176</v>
      </c>
      <c r="P130" s="57" t="s">
        <v>167</v>
      </c>
      <c r="Q130" s="57" t="s">
        <v>635</v>
      </c>
      <c r="R130" s="57" t="s">
        <v>167</v>
      </c>
      <c r="T130" s="57" t="s">
        <v>636</v>
      </c>
      <c r="U130" s="57" t="s">
        <v>161</v>
      </c>
      <c r="V130" s="57" t="s">
        <v>179</v>
      </c>
    </row>
    <row r="131" spans="1:22" s="57" customFormat="1" ht="25.5" customHeight="1" x14ac:dyDescent="0.35">
      <c r="A131" s="120" t="s">
        <v>542</v>
      </c>
      <c r="B131" s="41" t="s">
        <v>159</v>
      </c>
      <c r="C131" s="41">
        <v>2019</v>
      </c>
      <c r="D131" s="67" t="s">
        <v>637</v>
      </c>
      <c r="E131" s="41" t="s">
        <v>161</v>
      </c>
      <c r="F131" s="57" t="s">
        <v>638</v>
      </c>
      <c r="G131" s="57" t="s">
        <v>183</v>
      </c>
      <c r="H131" s="57" t="s">
        <v>237</v>
      </c>
      <c r="I131" s="57" t="s">
        <v>527</v>
      </c>
      <c r="J131" s="57" t="s">
        <v>125</v>
      </c>
      <c r="K131" s="57" t="s">
        <v>137</v>
      </c>
      <c r="L131" s="57" t="s">
        <v>167</v>
      </c>
      <c r="M131" s="57" t="s">
        <v>167</v>
      </c>
      <c r="N131" s="57" t="s">
        <v>167</v>
      </c>
      <c r="O131" s="79" t="s">
        <v>294</v>
      </c>
      <c r="P131" s="57" t="s">
        <v>167</v>
      </c>
      <c r="Q131" s="57" t="s">
        <v>639</v>
      </c>
      <c r="R131" s="57" t="s">
        <v>167</v>
      </c>
      <c r="T131" s="57" t="s">
        <v>640</v>
      </c>
      <c r="U131" s="57" t="s">
        <v>161</v>
      </c>
      <c r="V131" s="57" t="s">
        <v>179</v>
      </c>
    </row>
    <row r="132" spans="1:22" s="57" customFormat="1" ht="25.5" customHeight="1" x14ac:dyDescent="0.35">
      <c r="A132" s="120" t="s">
        <v>542</v>
      </c>
      <c r="B132" s="41" t="s">
        <v>159</v>
      </c>
      <c r="C132" s="41">
        <v>2019</v>
      </c>
      <c r="D132" s="67">
        <v>2286</v>
      </c>
      <c r="E132" s="41" t="s">
        <v>161</v>
      </c>
      <c r="F132" s="57" t="s">
        <v>641</v>
      </c>
      <c r="G132" s="57" t="s">
        <v>642</v>
      </c>
      <c r="H132" s="57" t="s">
        <v>237</v>
      </c>
      <c r="I132" s="57" t="s">
        <v>527</v>
      </c>
      <c r="J132" s="57" t="s">
        <v>611</v>
      </c>
      <c r="K132" s="57" t="s">
        <v>643</v>
      </c>
      <c r="L132" s="57" t="s">
        <v>167</v>
      </c>
      <c r="M132" s="57" t="s">
        <v>167</v>
      </c>
      <c r="N132" s="57" t="s">
        <v>167</v>
      </c>
      <c r="O132" s="79" t="s">
        <v>168</v>
      </c>
      <c r="P132" s="57" t="s">
        <v>167</v>
      </c>
      <c r="Q132" s="57" t="s">
        <v>644</v>
      </c>
      <c r="R132" s="57" t="s">
        <v>170</v>
      </c>
      <c r="S132" s="57" t="s">
        <v>645</v>
      </c>
      <c r="U132" s="57" t="s">
        <v>161</v>
      </c>
      <c r="V132" s="57" t="s">
        <v>179</v>
      </c>
    </row>
    <row r="133" spans="1:22" s="57" customFormat="1" ht="25.5" customHeight="1" x14ac:dyDescent="0.35">
      <c r="A133" s="120" t="s">
        <v>542</v>
      </c>
      <c r="B133" s="41" t="s">
        <v>159</v>
      </c>
      <c r="C133" s="41">
        <v>2019</v>
      </c>
      <c r="D133" s="67">
        <v>2321</v>
      </c>
      <c r="E133" s="41" t="s">
        <v>161</v>
      </c>
      <c r="F133" s="57" t="s">
        <v>646</v>
      </c>
      <c r="G133" s="57" t="s">
        <v>642</v>
      </c>
      <c r="H133" s="57" t="s">
        <v>237</v>
      </c>
      <c r="I133" s="57" t="s">
        <v>527</v>
      </c>
      <c r="J133" s="57" t="s">
        <v>611</v>
      </c>
      <c r="K133" s="57" t="s">
        <v>647</v>
      </c>
      <c r="L133" s="57" t="s">
        <v>167</v>
      </c>
      <c r="M133" s="57" t="s">
        <v>167</v>
      </c>
      <c r="N133" s="57" t="s">
        <v>167</v>
      </c>
      <c r="O133" s="79" t="s">
        <v>168</v>
      </c>
      <c r="P133" s="57" t="s">
        <v>167</v>
      </c>
      <c r="Q133" s="57" t="s">
        <v>644</v>
      </c>
      <c r="R133" s="57" t="s">
        <v>170</v>
      </c>
      <c r="S133" s="57" t="s">
        <v>648</v>
      </c>
      <c r="U133" s="57" t="s">
        <v>161</v>
      </c>
      <c r="V133" s="57" t="s">
        <v>179</v>
      </c>
    </row>
    <row r="134" spans="1:22" s="57" customFormat="1" ht="26.25" customHeight="1" x14ac:dyDescent="0.35">
      <c r="A134" s="120" t="s">
        <v>542</v>
      </c>
      <c r="B134" s="41" t="s">
        <v>159</v>
      </c>
      <c r="C134" s="41">
        <v>2019</v>
      </c>
      <c r="D134" s="67">
        <v>2631</v>
      </c>
      <c r="E134" s="41" t="s">
        <v>430</v>
      </c>
      <c r="F134" s="57" t="s">
        <v>649</v>
      </c>
      <c r="G134" s="57" t="s">
        <v>526</v>
      </c>
      <c r="H134" s="57" t="s">
        <v>237</v>
      </c>
      <c r="I134" s="57" t="s">
        <v>238</v>
      </c>
      <c r="J134" s="57" t="s">
        <v>125</v>
      </c>
      <c r="K134" s="57" t="s">
        <v>650</v>
      </c>
      <c r="L134" s="57" t="s">
        <v>170</v>
      </c>
      <c r="M134" s="57" t="s">
        <v>170</v>
      </c>
      <c r="O134" s="79"/>
      <c r="U134" s="57" t="s">
        <v>212</v>
      </c>
      <c r="V134" s="57" t="s">
        <v>179</v>
      </c>
    </row>
    <row r="135" spans="1:22" s="57" customFormat="1" ht="25.5" customHeight="1" x14ac:dyDescent="0.35">
      <c r="A135" s="120" t="s">
        <v>542</v>
      </c>
      <c r="B135" s="41" t="s">
        <v>159</v>
      </c>
      <c r="C135" s="41">
        <v>2019</v>
      </c>
      <c r="D135" s="67">
        <v>2632</v>
      </c>
      <c r="E135" s="41" t="s">
        <v>161</v>
      </c>
      <c r="F135" s="57" t="s">
        <v>651</v>
      </c>
      <c r="G135" s="57" t="s">
        <v>526</v>
      </c>
      <c r="H135" s="57" t="s">
        <v>237</v>
      </c>
      <c r="I135" s="57" t="s">
        <v>165</v>
      </c>
      <c r="J135" s="57" t="s">
        <v>125</v>
      </c>
      <c r="K135" s="57" t="s">
        <v>137</v>
      </c>
      <c r="L135" s="57" t="s">
        <v>167</v>
      </c>
      <c r="M135" s="57" t="s">
        <v>167</v>
      </c>
      <c r="N135" s="57" t="s">
        <v>167</v>
      </c>
      <c r="O135" s="79" t="s">
        <v>294</v>
      </c>
      <c r="P135" s="57" t="s">
        <v>167</v>
      </c>
      <c r="Q135" s="57" t="s">
        <v>652</v>
      </c>
      <c r="R135" s="57" t="s">
        <v>170</v>
      </c>
      <c r="S135" s="57" t="s">
        <v>653</v>
      </c>
      <c r="U135" s="57" t="s">
        <v>161</v>
      </c>
      <c r="V135" s="57" t="s">
        <v>179</v>
      </c>
    </row>
    <row r="136" spans="1:22" s="57" customFormat="1" ht="25.5" customHeight="1" x14ac:dyDescent="0.35">
      <c r="A136" s="120" t="s">
        <v>542</v>
      </c>
      <c r="B136" s="41" t="s">
        <v>159</v>
      </c>
      <c r="C136" s="41">
        <v>2019</v>
      </c>
      <c r="D136" s="67">
        <v>2633</v>
      </c>
      <c r="E136" s="41" t="s">
        <v>161</v>
      </c>
      <c r="F136" s="57" t="s">
        <v>654</v>
      </c>
      <c r="G136" s="57" t="s">
        <v>526</v>
      </c>
      <c r="H136" s="57" t="s">
        <v>237</v>
      </c>
      <c r="I136" s="57" t="s">
        <v>165</v>
      </c>
      <c r="J136" s="57" t="s">
        <v>125</v>
      </c>
      <c r="K136" s="57" t="s">
        <v>137</v>
      </c>
      <c r="L136" s="57" t="s">
        <v>167</v>
      </c>
      <c r="M136" s="57" t="s">
        <v>167</v>
      </c>
      <c r="N136" s="57" t="s">
        <v>167</v>
      </c>
      <c r="O136" s="79" t="s">
        <v>294</v>
      </c>
      <c r="P136" s="57" t="s">
        <v>167</v>
      </c>
      <c r="Q136" s="57" t="s">
        <v>655</v>
      </c>
      <c r="R136" s="57" t="s">
        <v>170</v>
      </c>
      <c r="S136" s="57" t="s">
        <v>656</v>
      </c>
      <c r="U136" s="57" t="s">
        <v>161</v>
      </c>
      <c r="V136" s="57" t="s">
        <v>179</v>
      </c>
    </row>
    <row r="137" spans="1:22" s="57" customFormat="1" ht="25.5" customHeight="1" x14ac:dyDescent="0.35">
      <c r="A137" s="120" t="s">
        <v>542</v>
      </c>
      <c r="B137" s="41" t="s">
        <v>159</v>
      </c>
      <c r="C137" s="41">
        <v>2019</v>
      </c>
      <c r="D137" s="67">
        <v>2634</v>
      </c>
      <c r="E137" s="41" t="s">
        <v>161</v>
      </c>
      <c r="F137" s="57" t="s">
        <v>657</v>
      </c>
      <c r="G137" s="57" t="s">
        <v>526</v>
      </c>
      <c r="H137" s="57" t="s">
        <v>237</v>
      </c>
      <c r="I137" s="57" t="s">
        <v>165</v>
      </c>
      <c r="J137" s="57" t="s">
        <v>125</v>
      </c>
      <c r="K137" s="57" t="s">
        <v>137</v>
      </c>
      <c r="L137" s="57" t="s">
        <v>167</v>
      </c>
      <c r="M137" s="57" t="s">
        <v>167</v>
      </c>
      <c r="N137" s="57" t="s">
        <v>167</v>
      </c>
      <c r="O137" s="79" t="s">
        <v>294</v>
      </c>
      <c r="P137" s="57" t="s">
        <v>167</v>
      </c>
      <c r="Q137" s="57" t="s">
        <v>658</v>
      </c>
      <c r="R137" s="57" t="s">
        <v>170</v>
      </c>
      <c r="S137" s="57" t="s">
        <v>659</v>
      </c>
      <c r="U137" s="57" t="s">
        <v>161</v>
      </c>
      <c r="V137" s="57" t="s">
        <v>179</v>
      </c>
    </row>
    <row r="138" spans="1:22" s="57" customFormat="1" ht="25.5" customHeight="1" x14ac:dyDescent="0.35">
      <c r="A138" s="120" t="s">
        <v>542</v>
      </c>
      <c r="B138" s="41" t="s">
        <v>159</v>
      </c>
      <c r="C138" s="41">
        <v>2019</v>
      </c>
      <c r="D138" s="67">
        <v>2635</v>
      </c>
      <c r="E138" s="41" t="s">
        <v>161</v>
      </c>
      <c r="F138" s="57" t="s">
        <v>660</v>
      </c>
      <c r="G138" s="57" t="s">
        <v>526</v>
      </c>
      <c r="H138" s="57" t="s">
        <v>237</v>
      </c>
      <c r="I138" s="57" t="s">
        <v>165</v>
      </c>
      <c r="J138" s="57" t="s">
        <v>125</v>
      </c>
      <c r="K138" s="57" t="s">
        <v>137</v>
      </c>
      <c r="L138" s="57" t="s">
        <v>167</v>
      </c>
      <c r="M138" s="57" t="s">
        <v>167</v>
      </c>
      <c r="N138" s="57" t="s">
        <v>167</v>
      </c>
      <c r="O138" s="79" t="s">
        <v>294</v>
      </c>
      <c r="P138" s="57" t="s">
        <v>167</v>
      </c>
      <c r="Q138" s="57" t="s">
        <v>658</v>
      </c>
      <c r="R138" s="57" t="s">
        <v>170</v>
      </c>
      <c r="S138" s="57" t="s">
        <v>661</v>
      </c>
      <c r="U138" s="57" t="s">
        <v>161</v>
      </c>
      <c r="V138" s="57" t="s">
        <v>179</v>
      </c>
    </row>
    <row r="139" spans="1:22" s="57" customFormat="1" ht="25.5" customHeight="1" x14ac:dyDescent="0.35">
      <c r="A139" s="120" t="s">
        <v>542</v>
      </c>
      <c r="B139" s="41" t="s">
        <v>159</v>
      </c>
      <c r="C139" s="41">
        <v>2019</v>
      </c>
      <c r="D139" s="67">
        <v>2636</v>
      </c>
      <c r="E139" s="41" t="s">
        <v>161</v>
      </c>
      <c r="F139" s="57" t="s">
        <v>662</v>
      </c>
      <c r="G139" s="57" t="s">
        <v>526</v>
      </c>
      <c r="H139" s="57" t="s">
        <v>237</v>
      </c>
      <c r="I139" s="57" t="s">
        <v>165</v>
      </c>
      <c r="J139" s="57" t="s">
        <v>125</v>
      </c>
      <c r="K139" s="57" t="s">
        <v>137</v>
      </c>
      <c r="L139" s="57" t="s">
        <v>167</v>
      </c>
      <c r="M139" s="57" t="s">
        <v>167</v>
      </c>
      <c r="N139" s="57" t="s">
        <v>167</v>
      </c>
      <c r="O139" s="79" t="s">
        <v>294</v>
      </c>
      <c r="P139" s="57" t="s">
        <v>167</v>
      </c>
      <c r="Q139" s="57" t="s">
        <v>663</v>
      </c>
      <c r="R139" s="57" t="s">
        <v>170</v>
      </c>
      <c r="S139" s="57" t="s">
        <v>664</v>
      </c>
      <c r="U139" s="57" t="s">
        <v>161</v>
      </c>
      <c r="V139" s="57" t="s">
        <v>179</v>
      </c>
    </row>
    <row r="140" spans="1:22" s="57" customFormat="1" ht="25.5" customHeight="1" x14ac:dyDescent="0.35">
      <c r="A140" s="121" t="s">
        <v>542</v>
      </c>
      <c r="B140" s="87" t="s">
        <v>172</v>
      </c>
      <c r="C140" s="87">
        <v>2019</v>
      </c>
      <c r="D140" s="88" t="s">
        <v>665</v>
      </c>
      <c r="E140" s="87" t="s">
        <v>188</v>
      </c>
      <c r="F140" s="79" t="s">
        <v>666</v>
      </c>
      <c r="G140" s="79" t="s">
        <v>667</v>
      </c>
      <c r="H140" s="79" t="s">
        <v>237</v>
      </c>
      <c r="I140" s="79" t="s">
        <v>238</v>
      </c>
      <c r="J140" s="57" t="s">
        <v>239</v>
      </c>
      <c r="K140" s="79" t="s">
        <v>668</v>
      </c>
      <c r="L140" s="79" t="s">
        <v>170</v>
      </c>
      <c r="M140" s="79" t="s">
        <v>170</v>
      </c>
      <c r="N140" s="79"/>
      <c r="O140" s="79"/>
      <c r="P140" s="79" t="s">
        <v>170</v>
      </c>
      <c r="Q140" s="57" t="s">
        <v>83</v>
      </c>
      <c r="R140" s="79" t="s">
        <v>170</v>
      </c>
      <c r="S140" s="57" t="s">
        <v>669</v>
      </c>
      <c r="U140" s="57" t="s">
        <v>188</v>
      </c>
    </row>
    <row r="141" spans="1:22" s="65" customFormat="1" ht="35.25" customHeight="1" x14ac:dyDescent="0.35">
      <c r="A141" s="122" t="s">
        <v>542</v>
      </c>
      <c r="B141" s="100" t="s">
        <v>172</v>
      </c>
      <c r="C141" s="100">
        <v>2019</v>
      </c>
      <c r="D141" s="101" t="s">
        <v>670</v>
      </c>
      <c r="E141" s="100" t="s">
        <v>161</v>
      </c>
      <c r="F141" s="102" t="s">
        <v>671</v>
      </c>
      <c r="G141" s="102" t="s">
        <v>672</v>
      </c>
      <c r="H141" s="102" t="s">
        <v>237</v>
      </c>
      <c r="I141" s="102" t="s">
        <v>527</v>
      </c>
      <c r="J141" s="66" t="s">
        <v>120</v>
      </c>
      <c r="K141" s="102" t="s">
        <v>137</v>
      </c>
      <c r="L141" s="102" t="s">
        <v>167</v>
      </c>
      <c r="M141" s="102" t="s">
        <v>167</v>
      </c>
      <c r="N141" s="102" t="s">
        <v>167</v>
      </c>
      <c r="O141" s="102" t="s">
        <v>168</v>
      </c>
      <c r="P141" s="102" t="s">
        <v>167</v>
      </c>
      <c r="Q141" s="66" t="s">
        <v>673</v>
      </c>
      <c r="R141" s="102" t="s">
        <v>167</v>
      </c>
      <c r="S141" s="66"/>
      <c r="T141" s="66" t="s">
        <v>674</v>
      </c>
      <c r="U141" s="41" t="s">
        <v>161</v>
      </c>
      <c r="V141" s="66"/>
    </row>
    <row r="142" spans="1:22" s="87" customFormat="1" ht="52.5" customHeight="1" x14ac:dyDescent="0.35">
      <c r="A142" s="117" t="s">
        <v>675</v>
      </c>
      <c r="B142" s="87" t="s">
        <v>172</v>
      </c>
      <c r="C142" s="87">
        <v>2018</v>
      </c>
      <c r="D142" s="88" t="s">
        <v>676</v>
      </c>
      <c r="E142" s="87" t="s">
        <v>161</v>
      </c>
      <c r="F142" s="79" t="s">
        <v>677</v>
      </c>
      <c r="G142" s="87" t="s">
        <v>236</v>
      </c>
      <c r="H142" s="87" t="s">
        <v>237</v>
      </c>
      <c r="I142" s="87" t="s">
        <v>238</v>
      </c>
      <c r="J142" s="41" t="s">
        <v>678</v>
      </c>
      <c r="K142" s="87" t="s">
        <v>284</v>
      </c>
      <c r="L142" s="87" t="s">
        <v>170</v>
      </c>
      <c r="M142" s="87" t="s">
        <v>170</v>
      </c>
      <c r="P142" s="87" t="s">
        <v>179</v>
      </c>
      <c r="Q142" s="41" t="s">
        <v>179</v>
      </c>
      <c r="R142" s="87" t="s">
        <v>179</v>
      </c>
      <c r="S142" s="41" t="s">
        <v>179</v>
      </c>
      <c r="T142" s="41" t="s">
        <v>179</v>
      </c>
      <c r="U142" s="87" t="s">
        <v>161</v>
      </c>
      <c r="V142" s="87" t="s">
        <v>179</v>
      </c>
    </row>
    <row r="143" spans="1:22" s="87" customFormat="1" ht="75" customHeight="1" x14ac:dyDescent="0.35">
      <c r="A143" s="124" t="s">
        <v>675</v>
      </c>
      <c r="B143" s="87" t="s">
        <v>172</v>
      </c>
      <c r="C143" s="87">
        <v>2018</v>
      </c>
      <c r="D143" s="88" t="s">
        <v>679</v>
      </c>
      <c r="E143" s="87" t="s">
        <v>161</v>
      </c>
      <c r="F143" s="79" t="s">
        <v>680</v>
      </c>
      <c r="G143" s="87" t="s">
        <v>681</v>
      </c>
      <c r="H143" s="87" t="s">
        <v>237</v>
      </c>
      <c r="I143" s="87" t="s">
        <v>238</v>
      </c>
      <c r="J143" s="41" t="s">
        <v>120</v>
      </c>
      <c r="K143" s="87" t="s">
        <v>134</v>
      </c>
      <c r="L143" s="87" t="s">
        <v>170</v>
      </c>
      <c r="M143" s="87" t="s">
        <v>170</v>
      </c>
      <c r="P143" s="87" t="s">
        <v>179</v>
      </c>
      <c r="Q143" s="41" t="s">
        <v>179</v>
      </c>
      <c r="R143" s="87" t="s">
        <v>179</v>
      </c>
      <c r="S143" s="41" t="s">
        <v>179</v>
      </c>
      <c r="T143" s="41" t="s">
        <v>179</v>
      </c>
      <c r="U143" s="87" t="s">
        <v>161</v>
      </c>
      <c r="V143" s="87" t="s">
        <v>179</v>
      </c>
    </row>
    <row r="144" spans="1:22" s="87" customFormat="1" ht="37.5" customHeight="1" x14ac:dyDescent="0.35">
      <c r="A144" s="117" t="s">
        <v>675</v>
      </c>
      <c r="B144" s="87" t="s">
        <v>172</v>
      </c>
      <c r="C144" s="87">
        <v>2018</v>
      </c>
      <c r="D144" s="88" t="s">
        <v>682</v>
      </c>
      <c r="E144" s="87" t="s">
        <v>161</v>
      </c>
      <c r="F144" s="79" t="s">
        <v>683</v>
      </c>
      <c r="G144" s="87" t="s">
        <v>684</v>
      </c>
      <c r="H144" s="87" t="s">
        <v>237</v>
      </c>
      <c r="I144" s="87" t="s">
        <v>165</v>
      </c>
      <c r="J144" s="41" t="s">
        <v>121</v>
      </c>
      <c r="K144" s="87" t="s">
        <v>685</v>
      </c>
      <c r="L144" s="87" t="s">
        <v>167</v>
      </c>
      <c r="M144" s="87" t="s">
        <v>167</v>
      </c>
      <c r="N144" s="87" t="s">
        <v>170</v>
      </c>
      <c r="O144" s="87" t="s">
        <v>686</v>
      </c>
      <c r="P144" s="87" t="s">
        <v>170</v>
      </c>
      <c r="Q144" s="41" t="s">
        <v>687</v>
      </c>
      <c r="R144" s="87" t="s">
        <v>170</v>
      </c>
      <c r="S144" s="41" t="s">
        <v>688</v>
      </c>
      <c r="T144" s="41"/>
      <c r="U144" s="87" t="s">
        <v>161</v>
      </c>
      <c r="V144" s="87" t="s">
        <v>179</v>
      </c>
    </row>
    <row r="145" spans="1:22" s="100" customFormat="1" ht="32.25" customHeight="1" x14ac:dyDescent="0.35">
      <c r="A145" s="118" t="s">
        <v>675</v>
      </c>
      <c r="B145" s="100" t="s">
        <v>172</v>
      </c>
      <c r="C145" s="100">
        <v>2018</v>
      </c>
      <c r="D145" s="101" t="s">
        <v>689</v>
      </c>
      <c r="E145" s="100" t="s">
        <v>161</v>
      </c>
      <c r="F145" s="102" t="s">
        <v>690</v>
      </c>
      <c r="G145" s="100" t="s">
        <v>684</v>
      </c>
      <c r="H145" s="100" t="s">
        <v>237</v>
      </c>
      <c r="I145" s="100" t="s">
        <v>165</v>
      </c>
      <c r="J145" s="65" t="s">
        <v>691</v>
      </c>
      <c r="K145" s="100" t="s">
        <v>692</v>
      </c>
      <c r="L145" s="100" t="s">
        <v>167</v>
      </c>
      <c r="M145" s="100" t="s">
        <v>167</v>
      </c>
      <c r="N145" s="100" t="s">
        <v>167</v>
      </c>
      <c r="O145" s="100" t="s">
        <v>693</v>
      </c>
      <c r="P145" s="100" t="s">
        <v>170</v>
      </c>
      <c r="Q145" s="65" t="s">
        <v>201</v>
      </c>
      <c r="R145" s="100" t="s">
        <v>170</v>
      </c>
      <c r="S145" s="65" t="s">
        <v>694</v>
      </c>
      <c r="T145" s="65"/>
      <c r="U145" s="100" t="s">
        <v>161</v>
      </c>
      <c r="V145" s="100" t="s">
        <v>179</v>
      </c>
    </row>
    <row r="146" spans="1:22" s="89" customFormat="1" ht="33" customHeight="1" x14ac:dyDescent="0.35">
      <c r="A146" s="124" t="s">
        <v>675</v>
      </c>
      <c r="B146" s="87" t="s">
        <v>172</v>
      </c>
      <c r="C146" s="87">
        <v>2018</v>
      </c>
      <c r="D146" s="88" t="s">
        <v>695</v>
      </c>
      <c r="E146" s="87" t="s">
        <v>161</v>
      </c>
      <c r="F146" s="79" t="s">
        <v>696</v>
      </c>
      <c r="G146" s="87" t="s">
        <v>684</v>
      </c>
      <c r="H146" s="87" t="s">
        <v>237</v>
      </c>
      <c r="I146" s="87" t="s">
        <v>165</v>
      </c>
      <c r="J146" s="41" t="s">
        <v>691</v>
      </c>
      <c r="K146" s="87" t="s">
        <v>692</v>
      </c>
      <c r="L146" s="87" t="s">
        <v>167</v>
      </c>
      <c r="M146" s="87" t="s">
        <v>167</v>
      </c>
      <c r="N146" s="87" t="s">
        <v>167</v>
      </c>
      <c r="O146" s="87" t="s">
        <v>697</v>
      </c>
      <c r="P146" s="87" t="s">
        <v>170</v>
      </c>
      <c r="Q146" s="41" t="s">
        <v>698</v>
      </c>
      <c r="R146" s="87" t="s">
        <v>170</v>
      </c>
      <c r="S146" s="41" t="s">
        <v>699</v>
      </c>
      <c r="T146" s="41"/>
      <c r="U146" s="87" t="s">
        <v>161</v>
      </c>
      <c r="V146" s="87" t="s">
        <v>179</v>
      </c>
    </row>
    <row r="147" spans="1:22" s="89" customFormat="1" ht="42" customHeight="1" x14ac:dyDescent="0.35">
      <c r="A147" s="124" t="s">
        <v>675</v>
      </c>
      <c r="B147" s="87" t="s">
        <v>172</v>
      </c>
      <c r="C147" s="87">
        <v>2018</v>
      </c>
      <c r="D147" s="88" t="s">
        <v>700</v>
      </c>
      <c r="E147" s="87" t="s">
        <v>161</v>
      </c>
      <c r="F147" s="79" t="s">
        <v>701</v>
      </c>
      <c r="G147" s="87" t="s">
        <v>702</v>
      </c>
      <c r="H147" s="87" t="s">
        <v>237</v>
      </c>
      <c r="I147" s="87" t="s">
        <v>703</v>
      </c>
      <c r="J147" s="41" t="s">
        <v>121</v>
      </c>
      <c r="K147" s="87" t="s">
        <v>137</v>
      </c>
      <c r="L147" s="87" t="s">
        <v>167</v>
      </c>
      <c r="M147" s="87" t="s">
        <v>170</v>
      </c>
      <c r="N147" s="87"/>
      <c r="O147" s="87"/>
      <c r="P147" s="87" t="s">
        <v>179</v>
      </c>
      <c r="Q147" s="41" t="s">
        <v>179</v>
      </c>
      <c r="R147" s="87" t="s">
        <v>179</v>
      </c>
      <c r="S147" s="41" t="s">
        <v>179</v>
      </c>
      <c r="T147" s="41" t="s">
        <v>179</v>
      </c>
      <c r="U147" s="87" t="s">
        <v>161</v>
      </c>
      <c r="V147" s="87" t="s">
        <v>179</v>
      </c>
    </row>
    <row r="148" spans="1:22" s="83" customFormat="1" ht="39" customHeight="1" x14ac:dyDescent="0.35">
      <c r="A148" s="117" t="s">
        <v>675</v>
      </c>
      <c r="B148" s="87" t="s">
        <v>172</v>
      </c>
      <c r="C148" s="87">
        <v>2017</v>
      </c>
      <c r="D148" s="88" t="s">
        <v>704</v>
      </c>
      <c r="E148" s="87" t="s">
        <v>161</v>
      </c>
      <c r="F148" s="79" t="s">
        <v>705</v>
      </c>
      <c r="G148" s="87" t="s">
        <v>163</v>
      </c>
      <c r="H148" s="87" t="s">
        <v>164</v>
      </c>
      <c r="I148" s="87" t="s">
        <v>238</v>
      </c>
      <c r="J148" s="41" t="s">
        <v>381</v>
      </c>
      <c r="K148" s="87" t="s">
        <v>135</v>
      </c>
      <c r="L148" s="87" t="s">
        <v>170</v>
      </c>
      <c r="M148" s="87" t="s">
        <v>170</v>
      </c>
      <c r="N148" s="87"/>
      <c r="O148" s="87"/>
      <c r="P148" s="87" t="s">
        <v>179</v>
      </c>
      <c r="Q148" s="41" t="s">
        <v>179</v>
      </c>
      <c r="R148" s="87" t="s">
        <v>179</v>
      </c>
      <c r="S148" s="41" t="s">
        <v>179</v>
      </c>
      <c r="T148" s="41" t="s">
        <v>179</v>
      </c>
      <c r="U148" s="87" t="s">
        <v>161</v>
      </c>
      <c r="V148" s="87"/>
    </row>
    <row r="149" spans="1:22" s="83" customFormat="1" ht="45" customHeight="1" x14ac:dyDescent="0.35">
      <c r="A149" s="124" t="s">
        <v>675</v>
      </c>
      <c r="B149" s="87" t="s">
        <v>159</v>
      </c>
      <c r="C149" s="87">
        <v>2019</v>
      </c>
      <c r="D149" s="97" t="s">
        <v>706</v>
      </c>
      <c r="E149" s="87" t="s">
        <v>161</v>
      </c>
      <c r="F149" s="79" t="s">
        <v>707</v>
      </c>
      <c r="G149" s="79" t="s">
        <v>684</v>
      </c>
      <c r="H149" s="79" t="s">
        <v>237</v>
      </c>
      <c r="I149" s="79" t="s">
        <v>165</v>
      </c>
      <c r="J149" s="57" t="s">
        <v>708</v>
      </c>
      <c r="K149" s="79" t="s">
        <v>709</v>
      </c>
      <c r="L149" s="79" t="s">
        <v>167</v>
      </c>
      <c r="M149" s="79" t="s">
        <v>167</v>
      </c>
      <c r="N149" s="79" t="s">
        <v>167</v>
      </c>
      <c r="O149" s="79" t="s">
        <v>710</v>
      </c>
      <c r="P149" s="79" t="s">
        <v>170</v>
      </c>
      <c r="Q149" s="57" t="s">
        <v>201</v>
      </c>
      <c r="R149" s="79" t="s">
        <v>170</v>
      </c>
      <c r="S149" s="57" t="s">
        <v>711</v>
      </c>
      <c r="T149" s="57"/>
      <c r="U149" s="79" t="s">
        <v>161</v>
      </c>
      <c r="V149" s="79" t="s">
        <v>179</v>
      </c>
    </row>
    <row r="150" spans="1:22" s="83" customFormat="1" ht="33" customHeight="1" x14ac:dyDescent="0.35">
      <c r="A150" s="124" t="s">
        <v>675</v>
      </c>
      <c r="B150" s="87" t="s">
        <v>159</v>
      </c>
      <c r="C150" s="87">
        <v>2019</v>
      </c>
      <c r="D150" s="97" t="s">
        <v>712</v>
      </c>
      <c r="E150" s="87" t="s">
        <v>161</v>
      </c>
      <c r="F150" s="79" t="s">
        <v>713</v>
      </c>
      <c r="G150" s="79" t="s">
        <v>684</v>
      </c>
      <c r="H150" s="79" t="s">
        <v>237</v>
      </c>
      <c r="I150" s="79" t="s">
        <v>165</v>
      </c>
      <c r="J150" s="57" t="s">
        <v>714</v>
      </c>
      <c r="K150" s="79" t="s">
        <v>715</v>
      </c>
      <c r="L150" s="79" t="s">
        <v>167</v>
      </c>
      <c r="M150" s="79" t="s">
        <v>167</v>
      </c>
      <c r="N150" s="79" t="s">
        <v>167</v>
      </c>
      <c r="O150" s="79" t="s">
        <v>716</v>
      </c>
      <c r="P150" s="79" t="s">
        <v>170</v>
      </c>
      <c r="Q150" s="57" t="s">
        <v>717</v>
      </c>
      <c r="R150" s="79" t="s">
        <v>170</v>
      </c>
      <c r="S150" s="57" t="s">
        <v>718</v>
      </c>
      <c r="T150" s="57"/>
      <c r="U150" s="79" t="s">
        <v>161</v>
      </c>
      <c r="V150" s="79" t="s">
        <v>179</v>
      </c>
    </row>
    <row r="151" spans="1:22" s="83" customFormat="1" ht="41.25" customHeight="1" x14ac:dyDescent="0.35">
      <c r="A151" s="124" t="s">
        <v>675</v>
      </c>
      <c r="B151" s="87" t="s">
        <v>159</v>
      </c>
      <c r="C151" s="87">
        <v>2019</v>
      </c>
      <c r="D151" s="97" t="s">
        <v>719</v>
      </c>
      <c r="E151" s="87" t="s">
        <v>430</v>
      </c>
      <c r="F151" s="79" t="s">
        <v>720</v>
      </c>
      <c r="G151" s="79" t="s">
        <v>721</v>
      </c>
      <c r="H151" s="79" t="s">
        <v>237</v>
      </c>
      <c r="I151" s="79" t="s">
        <v>165</v>
      </c>
      <c r="J151" s="57" t="s">
        <v>121</v>
      </c>
      <c r="K151" s="79" t="s">
        <v>722</v>
      </c>
      <c r="L151" s="79" t="s">
        <v>167</v>
      </c>
      <c r="M151" s="79" t="s">
        <v>167</v>
      </c>
      <c r="N151" s="79" t="s">
        <v>167</v>
      </c>
      <c r="O151" s="79" t="s">
        <v>168</v>
      </c>
      <c r="P151" s="79" t="s">
        <v>170</v>
      </c>
      <c r="Q151" s="57" t="s">
        <v>723</v>
      </c>
      <c r="R151" s="79" t="s">
        <v>170</v>
      </c>
      <c r="S151" s="57" t="s">
        <v>724</v>
      </c>
      <c r="T151" s="57"/>
      <c r="U151" s="79" t="s">
        <v>188</v>
      </c>
      <c r="V151" s="79" t="s">
        <v>725</v>
      </c>
    </row>
    <row r="152" spans="1:22" s="83" customFormat="1" ht="35.25" customHeight="1" x14ac:dyDescent="0.35">
      <c r="A152" s="124" t="s">
        <v>675</v>
      </c>
      <c r="B152" s="87" t="s">
        <v>159</v>
      </c>
      <c r="C152" s="87">
        <v>2019</v>
      </c>
      <c r="D152" s="97" t="s">
        <v>726</v>
      </c>
      <c r="E152" s="87" t="s">
        <v>430</v>
      </c>
      <c r="F152" s="79" t="s">
        <v>727</v>
      </c>
      <c r="G152" s="79" t="s">
        <v>721</v>
      </c>
      <c r="H152" s="79" t="s">
        <v>237</v>
      </c>
      <c r="I152" s="79" t="s">
        <v>165</v>
      </c>
      <c r="J152" s="57" t="s">
        <v>121</v>
      </c>
      <c r="K152" s="79" t="s">
        <v>728</v>
      </c>
      <c r="L152" s="79" t="s">
        <v>167</v>
      </c>
      <c r="M152" s="79" t="s">
        <v>167</v>
      </c>
      <c r="N152" s="79" t="s">
        <v>167</v>
      </c>
      <c r="O152" s="79" t="s">
        <v>168</v>
      </c>
      <c r="P152" s="79" t="s">
        <v>170</v>
      </c>
      <c r="Q152" s="57" t="s">
        <v>729</v>
      </c>
      <c r="R152" s="79" t="s">
        <v>170</v>
      </c>
      <c r="S152" s="57" t="s">
        <v>730</v>
      </c>
      <c r="T152" s="57"/>
      <c r="U152" s="79" t="s">
        <v>188</v>
      </c>
      <c r="V152" s="79" t="s">
        <v>725</v>
      </c>
    </row>
    <row r="153" spans="1:22" s="83" customFormat="1" ht="37.5" customHeight="1" x14ac:dyDescent="0.35">
      <c r="A153" s="124" t="s">
        <v>675</v>
      </c>
      <c r="B153" s="87" t="s">
        <v>159</v>
      </c>
      <c r="C153" s="87">
        <v>2019</v>
      </c>
      <c r="D153" s="97" t="s">
        <v>731</v>
      </c>
      <c r="E153" s="87" t="s">
        <v>161</v>
      </c>
      <c r="F153" s="79" t="s">
        <v>732</v>
      </c>
      <c r="G153" s="79" t="s">
        <v>721</v>
      </c>
      <c r="H153" s="79" t="s">
        <v>237</v>
      </c>
      <c r="I153" s="79" t="s">
        <v>703</v>
      </c>
      <c r="J153" s="57" t="s">
        <v>121</v>
      </c>
      <c r="K153" s="79" t="s">
        <v>733</v>
      </c>
      <c r="L153" s="79" t="s">
        <v>170</v>
      </c>
      <c r="M153" s="79" t="s">
        <v>167</v>
      </c>
      <c r="N153" s="79" t="s">
        <v>170</v>
      </c>
      <c r="O153" s="79"/>
      <c r="P153" s="79" t="s">
        <v>734</v>
      </c>
      <c r="Q153" s="57" t="s">
        <v>735</v>
      </c>
      <c r="R153" s="79" t="s">
        <v>170</v>
      </c>
      <c r="S153" s="57" t="s">
        <v>736</v>
      </c>
      <c r="T153" s="57"/>
      <c r="U153" s="79" t="s">
        <v>161</v>
      </c>
      <c r="V153" s="79" t="s">
        <v>179</v>
      </c>
    </row>
    <row r="154" spans="1:22" s="83" customFormat="1" ht="43.5" customHeight="1" x14ac:dyDescent="0.35">
      <c r="A154" s="124" t="s">
        <v>675</v>
      </c>
      <c r="B154" s="87" t="s">
        <v>159</v>
      </c>
      <c r="C154" s="87">
        <v>2019</v>
      </c>
      <c r="D154" s="97" t="s">
        <v>737</v>
      </c>
      <c r="E154" s="87" t="s">
        <v>161</v>
      </c>
      <c r="F154" s="79" t="s">
        <v>738</v>
      </c>
      <c r="G154" s="79" t="s">
        <v>721</v>
      </c>
      <c r="H154" s="79" t="s">
        <v>237</v>
      </c>
      <c r="I154" s="79" t="s">
        <v>703</v>
      </c>
      <c r="J154" s="57" t="s">
        <v>121</v>
      </c>
      <c r="K154" s="79" t="s">
        <v>739</v>
      </c>
      <c r="L154" s="79" t="s">
        <v>170</v>
      </c>
      <c r="M154" s="79" t="s">
        <v>167</v>
      </c>
      <c r="N154" s="79" t="s">
        <v>170</v>
      </c>
      <c r="O154" s="79"/>
      <c r="P154" s="79" t="s">
        <v>734</v>
      </c>
      <c r="Q154" s="57" t="s">
        <v>740</v>
      </c>
      <c r="R154" s="79" t="s">
        <v>170</v>
      </c>
      <c r="S154" s="57" t="s">
        <v>741</v>
      </c>
      <c r="T154" s="57"/>
      <c r="U154" s="79" t="s">
        <v>161</v>
      </c>
      <c r="V154" s="79" t="s">
        <v>179</v>
      </c>
    </row>
    <row r="155" spans="1:22" s="79" customFormat="1" ht="33" customHeight="1" x14ac:dyDescent="0.35">
      <c r="A155" s="124" t="s">
        <v>675</v>
      </c>
      <c r="B155" s="87" t="s">
        <v>159</v>
      </c>
      <c r="C155" s="87">
        <v>2019</v>
      </c>
      <c r="D155" s="97" t="s">
        <v>742</v>
      </c>
      <c r="E155" s="87" t="s">
        <v>161</v>
      </c>
      <c r="F155" s="79" t="s">
        <v>743</v>
      </c>
      <c r="G155" s="79" t="s">
        <v>684</v>
      </c>
      <c r="H155" s="79" t="s">
        <v>237</v>
      </c>
      <c r="I155" s="79" t="s">
        <v>238</v>
      </c>
      <c r="J155" s="57" t="s">
        <v>611</v>
      </c>
      <c r="K155" s="79" t="s">
        <v>744</v>
      </c>
      <c r="L155" s="79" t="s">
        <v>170</v>
      </c>
      <c r="M155" s="79" t="s">
        <v>167</v>
      </c>
      <c r="N155" s="79" t="s">
        <v>167</v>
      </c>
      <c r="O155" s="79" t="s">
        <v>745</v>
      </c>
      <c r="P155" s="79" t="s">
        <v>746</v>
      </c>
      <c r="Q155" s="57" t="s">
        <v>747</v>
      </c>
      <c r="R155" s="79" t="s">
        <v>170</v>
      </c>
      <c r="S155" s="57" t="s">
        <v>748</v>
      </c>
      <c r="T155" s="57"/>
      <c r="U155" s="79" t="s">
        <v>161</v>
      </c>
      <c r="V155" s="79" t="s">
        <v>179</v>
      </c>
    </row>
    <row r="156" spans="1:22" s="57" customFormat="1" ht="46.5" customHeight="1" x14ac:dyDescent="0.35">
      <c r="A156" s="120" t="s">
        <v>675</v>
      </c>
      <c r="B156" s="41" t="s">
        <v>159</v>
      </c>
      <c r="C156" s="41">
        <v>2019</v>
      </c>
      <c r="D156" s="67" t="s">
        <v>749</v>
      </c>
      <c r="E156" s="41" t="s">
        <v>161</v>
      </c>
      <c r="F156" s="57" t="s">
        <v>750</v>
      </c>
      <c r="G156" s="57" t="s">
        <v>751</v>
      </c>
      <c r="H156" s="57" t="s">
        <v>237</v>
      </c>
      <c r="I156" s="57" t="s">
        <v>238</v>
      </c>
      <c r="J156" s="57" t="s">
        <v>121</v>
      </c>
      <c r="K156" s="57" t="s">
        <v>139</v>
      </c>
      <c r="L156" s="57" t="s">
        <v>170</v>
      </c>
      <c r="M156" s="57" t="s">
        <v>170</v>
      </c>
      <c r="O156" s="79"/>
      <c r="P156" s="57" t="s">
        <v>170</v>
      </c>
      <c r="Q156" s="57" t="s">
        <v>752</v>
      </c>
      <c r="R156" s="57" t="s">
        <v>170</v>
      </c>
      <c r="S156" s="57" t="s">
        <v>753</v>
      </c>
      <c r="U156" s="57" t="s">
        <v>161</v>
      </c>
      <c r="V156" s="57" t="s">
        <v>179</v>
      </c>
    </row>
    <row r="157" spans="1:22" s="57" customFormat="1" ht="48" customHeight="1" x14ac:dyDescent="0.35">
      <c r="A157" s="120" t="s">
        <v>675</v>
      </c>
      <c r="B157" s="41" t="s">
        <v>159</v>
      </c>
      <c r="C157" s="41">
        <v>2019</v>
      </c>
      <c r="D157" s="67" t="s">
        <v>754</v>
      </c>
      <c r="E157" s="41" t="s">
        <v>181</v>
      </c>
      <c r="F157" s="57" t="s">
        <v>755</v>
      </c>
      <c r="G157" s="57" t="s">
        <v>175</v>
      </c>
      <c r="H157" s="57" t="s">
        <v>164</v>
      </c>
      <c r="I157" s="57" t="s">
        <v>165</v>
      </c>
      <c r="J157" s="57" t="s">
        <v>121</v>
      </c>
      <c r="K157" s="57" t="s">
        <v>135</v>
      </c>
      <c r="L157" s="57" t="s">
        <v>167</v>
      </c>
      <c r="M157" s="57" t="s">
        <v>170</v>
      </c>
      <c r="O157" s="79"/>
      <c r="P157" s="57" t="s">
        <v>179</v>
      </c>
      <c r="Q157" s="57" t="s">
        <v>179</v>
      </c>
      <c r="R157" s="57" t="s">
        <v>179</v>
      </c>
      <c r="S157" s="57" t="s">
        <v>179</v>
      </c>
      <c r="T157" s="57" t="s">
        <v>179</v>
      </c>
      <c r="U157" s="57" t="s">
        <v>188</v>
      </c>
      <c r="V157" s="59" t="s">
        <v>756</v>
      </c>
    </row>
    <row r="158" spans="1:22" s="57" customFormat="1" ht="40.5" customHeight="1" x14ac:dyDescent="0.35">
      <c r="A158" s="120" t="s">
        <v>675</v>
      </c>
      <c r="B158" s="41" t="s">
        <v>159</v>
      </c>
      <c r="C158" s="41">
        <v>2019</v>
      </c>
      <c r="D158" s="67" t="s">
        <v>757</v>
      </c>
      <c r="E158" s="41" t="s">
        <v>188</v>
      </c>
      <c r="F158" s="57" t="s">
        <v>758</v>
      </c>
      <c r="G158" s="57" t="s">
        <v>175</v>
      </c>
      <c r="H158" s="57" t="s">
        <v>164</v>
      </c>
      <c r="I158" s="57" t="s">
        <v>165</v>
      </c>
      <c r="J158" s="57" t="s">
        <v>121</v>
      </c>
      <c r="K158" s="57" t="s">
        <v>135</v>
      </c>
      <c r="L158" s="57" t="s">
        <v>167</v>
      </c>
      <c r="M158" s="57" t="s">
        <v>170</v>
      </c>
      <c r="O158" s="79"/>
      <c r="P158" s="57" t="s">
        <v>170</v>
      </c>
      <c r="Q158" s="57" t="s">
        <v>759</v>
      </c>
      <c r="R158" s="57" t="s">
        <v>170</v>
      </c>
      <c r="S158" s="57" t="s">
        <v>760</v>
      </c>
      <c r="U158" s="57" t="s">
        <v>188</v>
      </c>
      <c r="V158" s="57" t="s">
        <v>179</v>
      </c>
    </row>
    <row r="159" spans="1:22" s="57" customFormat="1" ht="34.5" customHeight="1" x14ac:dyDescent="0.35">
      <c r="A159" s="120" t="s">
        <v>675</v>
      </c>
      <c r="B159" s="41" t="s">
        <v>159</v>
      </c>
      <c r="C159" s="41">
        <v>2019</v>
      </c>
      <c r="D159" s="67" t="s">
        <v>761</v>
      </c>
      <c r="E159" s="41" t="s">
        <v>161</v>
      </c>
      <c r="F159" s="57" t="s">
        <v>762</v>
      </c>
      <c r="G159" s="57" t="s">
        <v>175</v>
      </c>
      <c r="H159" s="57" t="s">
        <v>164</v>
      </c>
      <c r="I159" s="57" t="s">
        <v>165</v>
      </c>
      <c r="J159" s="57" t="s">
        <v>763</v>
      </c>
      <c r="K159" s="57" t="s">
        <v>764</v>
      </c>
      <c r="L159" s="57" t="s">
        <v>167</v>
      </c>
      <c r="M159" s="57" t="s">
        <v>167</v>
      </c>
      <c r="N159" s="57" t="s">
        <v>167</v>
      </c>
      <c r="O159" s="79" t="s">
        <v>168</v>
      </c>
      <c r="P159" s="57" t="s">
        <v>167</v>
      </c>
      <c r="Q159" s="57" t="s">
        <v>765</v>
      </c>
      <c r="R159" s="57" t="s">
        <v>170</v>
      </c>
      <c r="S159" s="57" t="s">
        <v>766</v>
      </c>
      <c r="T159" s="57" t="s">
        <v>179</v>
      </c>
      <c r="U159" s="57" t="s">
        <v>161</v>
      </c>
      <c r="V159" s="57" t="s">
        <v>179</v>
      </c>
    </row>
    <row r="160" spans="1:22" s="57" customFormat="1" ht="28.5" customHeight="1" x14ac:dyDescent="0.35">
      <c r="A160" s="120" t="s">
        <v>675</v>
      </c>
      <c r="B160" s="41" t="s">
        <v>159</v>
      </c>
      <c r="C160" s="41">
        <v>2019</v>
      </c>
      <c r="D160" s="67" t="s">
        <v>767</v>
      </c>
      <c r="E160" s="41" t="s">
        <v>161</v>
      </c>
      <c r="F160" s="57" t="s">
        <v>768</v>
      </c>
      <c r="G160" s="57" t="s">
        <v>175</v>
      </c>
      <c r="H160" s="57" t="s">
        <v>164</v>
      </c>
      <c r="I160" s="57" t="s">
        <v>165</v>
      </c>
      <c r="J160" s="57" t="s">
        <v>121</v>
      </c>
      <c r="K160" s="57" t="s">
        <v>769</v>
      </c>
      <c r="L160" s="57" t="s">
        <v>167</v>
      </c>
      <c r="M160" s="57" t="s">
        <v>167</v>
      </c>
      <c r="N160" s="57" t="s">
        <v>167</v>
      </c>
      <c r="O160" s="79" t="s">
        <v>168</v>
      </c>
      <c r="P160" s="57" t="s">
        <v>167</v>
      </c>
      <c r="Q160" s="57" t="s">
        <v>765</v>
      </c>
      <c r="R160" s="57" t="s">
        <v>170</v>
      </c>
      <c r="S160" s="57" t="s">
        <v>766</v>
      </c>
      <c r="T160" s="57" t="s">
        <v>179</v>
      </c>
      <c r="U160" s="57" t="s">
        <v>161</v>
      </c>
      <c r="V160" s="57" t="s">
        <v>179</v>
      </c>
    </row>
    <row r="161" spans="1:22" s="79" customFormat="1" ht="38.25" customHeight="1" x14ac:dyDescent="0.35">
      <c r="A161" s="124" t="s">
        <v>675</v>
      </c>
      <c r="B161" s="87" t="s">
        <v>159</v>
      </c>
      <c r="C161" s="87">
        <v>2019</v>
      </c>
      <c r="D161" s="97" t="s">
        <v>770</v>
      </c>
      <c r="E161" s="87" t="s">
        <v>181</v>
      </c>
      <c r="F161" s="57" t="s">
        <v>771</v>
      </c>
      <c r="G161" s="57" t="s">
        <v>551</v>
      </c>
      <c r="H161" s="57" t="s">
        <v>164</v>
      </c>
      <c r="I161" s="57" t="s">
        <v>165</v>
      </c>
      <c r="J161" s="57" t="s">
        <v>772</v>
      </c>
      <c r="K161" s="57" t="s">
        <v>141</v>
      </c>
      <c r="L161" s="57" t="s">
        <v>167</v>
      </c>
      <c r="M161" s="57" t="s">
        <v>170</v>
      </c>
      <c r="N161" s="57"/>
      <c r="P161" s="57" t="s">
        <v>179</v>
      </c>
      <c r="Q161" s="57" t="s">
        <v>179</v>
      </c>
      <c r="R161" s="57" t="s">
        <v>179</v>
      </c>
      <c r="S161" s="57" t="s">
        <v>179</v>
      </c>
      <c r="T161" s="57" t="s">
        <v>179</v>
      </c>
      <c r="U161" s="79" t="s">
        <v>188</v>
      </c>
      <c r="V161" s="79" t="s">
        <v>725</v>
      </c>
    </row>
    <row r="162" spans="1:22" s="57" customFormat="1" ht="33" customHeight="1" x14ac:dyDescent="0.35">
      <c r="A162" s="120" t="s">
        <v>675</v>
      </c>
      <c r="B162" s="41" t="s">
        <v>159</v>
      </c>
      <c r="C162" s="41">
        <v>2019</v>
      </c>
      <c r="D162" s="67" t="s">
        <v>773</v>
      </c>
      <c r="E162" s="41" t="s">
        <v>161</v>
      </c>
      <c r="F162" s="57" t="s">
        <v>774</v>
      </c>
      <c r="G162" s="57" t="s">
        <v>175</v>
      </c>
      <c r="H162" s="57" t="s">
        <v>164</v>
      </c>
      <c r="I162" s="57" t="s">
        <v>165</v>
      </c>
      <c r="J162" s="57" t="s">
        <v>121</v>
      </c>
      <c r="K162" s="57" t="s">
        <v>135</v>
      </c>
      <c r="L162" s="57" t="s">
        <v>170</v>
      </c>
      <c r="M162" s="57" t="s">
        <v>170</v>
      </c>
      <c r="O162" s="79"/>
      <c r="P162" s="57" t="s">
        <v>179</v>
      </c>
      <c r="Q162" s="57" t="s">
        <v>179</v>
      </c>
      <c r="R162" s="57" t="s">
        <v>179</v>
      </c>
      <c r="S162" s="57" t="s">
        <v>179</v>
      </c>
      <c r="T162" s="57" t="s">
        <v>179</v>
      </c>
      <c r="U162" s="57" t="s">
        <v>161</v>
      </c>
      <c r="V162" s="57" t="s">
        <v>179</v>
      </c>
    </row>
    <row r="163" spans="1:22" s="57" customFormat="1" ht="40.5" customHeight="1" x14ac:dyDescent="0.35">
      <c r="A163" s="121" t="s">
        <v>675</v>
      </c>
      <c r="B163" s="87" t="s">
        <v>172</v>
      </c>
      <c r="C163" s="87">
        <v>2019</v>
      </c>
      <c r="D163" s="88">
        <v>3524</v>
      </c>
      <c r="E163" s="87" t="s">
        <v>181</v>
      </c>
      <c r="F163" s="79" t="s">
        <v>775</v>
      </c>
      <c r="G163" s="79" t="s">
        <v>776</v>
      </c>
      <c r="H163" s="79" t="s">
        <v>164</v>
      </c>
      <c r="I163" s="79" t="s">
        <v>238</v>
      </c>
      <c r="J163" s="57" t="s">
        <v>122</v>
      </c>
      <c r="K163" s="79" t="s">
        <v>777</v>
      </c>
      <c r="L163" s="79" t="s">
        <v>170</v>
      </c>
      <c r="M163" s="79" t="s">
        <v>170</v>
      </c>
      <c r="N163" s="79"/>
      <c r="O163" s="79"/>
      <c r="P163" s="79"/>
      <c r="R163" s="79"/>
      <c r="U163" s="57" t="s">
        <v>188</v>
      </c>
    </row>
    <row r="164" spans="1:22" s="57" customFormat="1" ht="26" x14ac:dyDescent="0.35">
      <c r="A164" s="125" t="s">
        <v>675</v>
      </c>
      <c r="B164" s="91" t="s">
        <v>172</v>
      </c>
      <c r="C164" s="91">
        <v>2019</v>
      </c>
      <c r="D164" s="90" t="s">
        <v>778</v>
      </c>
      <c r="E164" s="91" t="s">
        <v>161</v>
      </c>
      <c r="F164" s="80" t="s">
        <v>779</v>
      </c>
      <c r="G164" s="80" t="s">
        <v>183</v>
      </c>
      <c r="H164" s="80" t="s">
        <v>237</v>
      </c>
      <c r="I164" s="80" t="s">
        <v>165</v>
      </c>
      <c r="J164" s="81" t="s">
        <v>125</v>
      </c>
      <c r="K164" s="80" t="s">
        <v>141</v>
      </c>
      <c r="L164" s="80" t="s">
        <v>167</v>
      </c>
      <c r="M164" s="80" t="s">
        <v>170</v>
      </c>
      <c r="N164" s="79"/>
      <c r="O164" s="79"/>
      <c r="P164" s="79"/>
      <c r="R164" s="79"/>
      <c r="U164" s="57" t="s">
        <v>161</v>
      </c>
    </row>
    <row r="165" spans="1:22" s="79" customFormat="1" ht="23.25" customHeight="1" x14ac:dyDescent="0.35">
      <c r="A165" s="121" t="s">
        <v>675</v>
      </c>
      <c r="B165" s="87" t="s">
        <v>172</v>
      </c>
      <c r="C165" s="87">
        <v>2019</v>
      </c>
      <c r="D165" s="88" t="s">
        <v>780</v>
      </c>
      <c r="E165" s="87" t="s">
        <v>161</v>
      </c>
      <c r="F165" s="79" t="s">
        <v>781</v>
      </c>
      <c r="G165" s="79" t="s">
        <v>782</v>
      </c>
      <c r="H165" s="79" t="s">
        <v>237</v>
      </c>
      <c r="I165" s="79" t="s">
        <v>238</v>
      </c>
      <c r="J165" s="57" t="s">
        <v>125</v>
      </c>
      <c r="K165" s="79" t="s">
        <v>141</v>
      </c>
      <c r="L165" s="79" t="s">
        <v>170</v>
      </c>
      <c r="M165" s="79" t="s">
        <v>167</v>
      </c>
      <c r="N165" s="79" t="s">
        <v>167</v>
      </c>
      <c r="O165" s="79" t="s">
        <v>176</v>
      </c>
      <c r="P165" s="79" t="s">
        <v>170</v>
      </c>
      <c r="Q165" s="57" t="s">
        <v>783</v>
      </c>
      <c r="R165" s="57" t="s">
        <v>170</v>
      </c>
      <c r="S165" s="57" t="s">
        <v>784</v>
      </c>
      <c r="T165" s="57"/>
      <c r="U165" s="79" t="s">
        <v>161</v>
      </c>
    </row>
    <row r="166" spans="1:22" s="57" customFormat="1" ht="26" x14ac:dyDescent="0.35">
      <c r="A166" s="125" t="s">
        <v>675</v>
      </c>
      <c r="B166" s="91" t="s">
        <v>172</v>
      </c>
      <c r="C166" s="91">
        <v>2019</v>
      </c>
      <c r="D166" s="90">
        <v>2456</v>
      </c>
      <c r="E166" s="91" t="s">
        <v>161</v>
      </c>
      <c r="F166" s="80" t="s">
        <v>785</v>
      </c>
      <c r="G166" s="80" t="s">
        <v>786</v>
      </c>
      <c r="H166" s="80" t="s">
        <v>237</v>
      </c>
      <c r="I166" s="80" t="s">
        <v>165</v>
      </c>
      <c r="J166" s="81" t="s">
        <v>121</v>
      </c>
      <c r="K166" s="80" t="s">
        <v>787</v>
      </c>
      <c r="L166" s="80" t="s">
        <v>167</v>
      </c>
      <c r="M166" s="80" t="s">
        <v>170</v>
      </c>
      <c r="N166" s="79"/>
      <c r="O166" s="79"/>
      <c r="P166" s="79"/>
      <c r="U166" s="41" t="s">
        <v>161</v>
      </c>
    </row>
    <row r="167" spans="1:22" s="57" customFormat="1" ht="26" x14ac:dyDescent="0.35">
      <c r="A167" s="121" t="s">
        <v>675</v>
      </c>
      <c r="B167" s="87" t="s">
        <v>172</v>
      </c>
      <c r="C167" s="87">
        <v>2019</v>
      </c>
      <c r="D167" s="88" t="s">
        <v>788</v>
      </c>
      <c r="E167" s="87" t="s">
        <v>161</v>
      </c>
      <c r="F167" s="79" t="s">
        <v>789</v>
      </c>
      <c r="G167" s="79" t="s">
        <v>790</v>
      </c>
      <c r="H167" s="79" t="s">
        <v>164</v>
      </c>
      <c r="I167" s="79" t="s">
        <v>165</v>
      </c>
      <c r="J167" s="57" t="s">
        <v>121</v>
      </c>
      <c r="K167" s="79" t="s">
        <v>135</v>
      </c>
      <c r="L167" s="79" t="s">
        <v>167</v>
      </c>
      <c r="M167" s="79" t="s">
        <v>170</v>
      </c>
      <c r="N167" s="79"/>
      <c r="O167" s="79"/>
      <c r="P167" s="79"/>
      <c r="U167" s="41" t="s">
        <v>161</v>
      </c>
    </row>
    <row r="168" spans="1:22" s="57" customFormat="1" ht="50.25" customHeight="1" x14ac:dyDescent="0.35">
      <c r="A168" s="120" t="s">
        <v>791</v>
      </c>
      <c r="B168" s="41" t="s">
        <v>159</v>
      </c>
      <c r="C168" s="41">
        <v>2019</v>
      </c>
      <c r="D168" s="67" t="s">
        <v>792</v>
      </c>
      <c r="E168" s="41" t="s">
        <v>181</v>
      </c>
      <c r="F168" s="57" t="s">
        <v>793</v>
      </c>
      <c r="G168" s="57" t="s">
        <v>794</v>
      </c>
      <c r="H168" s="57" t="s">
        <v>164</v>
      </c>
      <c r="I168" s="57" t="s">
        <v>527</v>
      </c>
      <c r="J168" s="57" t="s">
        <v>795</v>
      </c>
      <c r="K168" s="57" t="s">
        <v>137</v>
      </c>
      <c r="L168" s="57" t="s">
        <v>167</v>
      </c>
      <c r="M168" s="57" t="s">
        <v>167</v>
      </c>
      <c r="N168" s="57" t="s">
        <v>167</v>
      </c>
      <c r="O168" s="79" t="s">
        <v>176</v>
      </c>
      <c r="P168" s="57" t="s">
        <v>167</v>
      </c>
      <c r="Q168" s="57" t="s">
        <v>796</v>
      </c>
      <c r="R168" s="57" t="s">
        <v>170</v>
      </c>
      <c r="S168" s="57" t="s">
        <v>797</v>
      </c>
      <c r="U168" s="57" t="s">
        <v>188</v>
      </c>
      <c r="V168" s="57" t="s">
        <v>725</v>
      </c>
    </row>
    <row r="169" spans="1:22" s="102" customFormat="1" ht="39" customHeight="1" x14ac:dyDescent="0.3">
      <c r="A169" s="122" t="s">
        <v>791</v>
      </c>
      <c r="B169" s="100" t="s">
        <v>172</v>
      </c>
      <c r="C169" s="100">
        <v>2019</v>
      </c>
      <c r="D169" s="101">
        <v>3528</v>
      </c>
      <c r="E169" s="100" t="s">
        <v>188</v>
      </c>
      <c r="F169" s="102" t="s">
        <v>798</v>
      </c>
      <c r="G169" s="102" t="s">
        <v>684</v>
      </c>
      <c r="H169" s="102" t="s">
        <v>164</v>
      </c>
      <c r="I169" s="102" t="s">
        <v>527</v>
      </c>
      <c r="J169" s="66" t="s">
        <v>799</v>
      </c>
      <c r="K169" s="102" t="s">
        <v>800</v>
      </c>
      <c r="L169" s="102" t="s">
        <v>167</v>
      </c>
      <c r="M169" s="102" t="s">
        <v>167</v>
      </c>
      <c r="N169" s="102" t="s">
        <v>167</v>
      </c>
      <c r="O169" s="102" t="s">
        <v>801</v>
      </c>
      <c r="P169" s="102" t="s">
        <v>170</v>
      </c>
      <c r="Q169" s="66" t="s">
        <v>83</v>
      </c>
      <c r="R169" s="66" t="s">
        <v>170</v>
      </c>
      <c r="S169" s="129" t="s">
        <v>802</v>
      </c>
      <c r="T169" s="66"/>
      <c r="U169" s="102" t="s">
        <v>188</v>
      </c>
    </row>
    <row r="170" spans="1:22" s="57" customFormat="1" ht="26" x14ac:dyDescent="0.35">
      <c r="A170" s="123" t="s">
        <v>791</v>
      </c>
      <c r="B170" s="87" t="s">
        <v>172</v>
      </c>
      <c r="C170" s="87">
        <v>2019</v>
      </c>
      <c r="D170" s="88">
        <v>3543</v>
      </c>
      <c r="E170" s="87" t="s">
        <v>161</v>
      </c>
      <c r="F170" s="79" t="s">
        <v>803</v>
      </c>
      <c r="G170" s="79" t="s">
        <v>804</v>
      </c>
      <c r="H170" s="79" t="s">
        <v>164</v>
      </c>
      <c r="I170" s="79" t="s">
        <v>527</v>
      </c>
      <c r="J170" s="57" t="s">
        <v>127</v>
      </c>
      <c r="K170" s="79" t="s">
        <v>805</v>
      </c>
      <c r="L170" s="79" t="s">
        <v>167</v>
      </c>
      <c r="M170" s="79" t="s">
        <v>170</v>
      </c>
      <c r="N170" s="79"/>
      <c r="O170" s="79"/>
      <c r="P170" s="79"/>
      <c r="U170" s="57" t="s">
        <v>161</v>
      </c>
    </row>
    <row r="171" spans="1:22" s="57" customFormat="1" ht="39.75" customHeight="1" x14ac:dyDescent="0.35">
      <c r="A171" s="117" t="s">
        <v>806</v>
      </c>
      <c r="B171" s="41" t="s">
        <v>172</v>
      </c>
      <c r="C171" s="41">
        <v>2018</v>
      </c>
      <c r="D171" s="43" t="s">
        <v>807</v>
      </c>
      <c r="E171" s="41" t="s">
        <v>161</v>
      </c>
      <c r="F171" s="57" t="s">
        <v>808</v>
      </c>
      <c r="G171" s="41" t="s">
        <v>236</v>
      </c>
      <c r="H171" s="41" t="s">
        <v>237</v>
      </c>
      <c r="I171" s="41" t="s">
        <v>238</v>
      </c>
      <c r="J171" s="41" t="s">
        <v>120</v>
      </c>
      <c r="K171" s="41" t="s">
        <v>284</v>
      </c>
      <c r="L171" s="41" t="s">
        <v>170</v>
      </c>
      <c r="M171" s="41" t="s">
        <v>170</v>
      </c>
      <c r="N171" s="41"/>
      <c r="O171" s="87"/>
      <c r="P171" s="41" t="s">
        <v>170</v>
      </c>
      <c r="Q171" s="41" t="s">
        <v>83</v>
      </c>
      <c r="R171" s="41" t="s">
        <v>170</v>
      </c>
      <c r="S171" s="41" t="s">
        <v>809</v>
      </c>
      <c r="T171" s="41"/>
      <c r="U171" s="41" t="s">
        <v>161</v>
      </c>
      <c r="V171" s="41" t="s">
        <v>179</v>
      </c>
    </row>
    <row r="172" spans="1:22" s="57" customFormat="1" ht="41.25" customHeight="1" x14ac:dyDescent="0.35">
      <c r="A172" s="120" t="s">
        <v>806</v>
      </c>
      <c r="B172" s="41" t="s">
        <v>172</v>
      </c>
      <c r="C172" s="41">
        <v>2018</v>
      </c>
      <c r="D172" s="43" t="s">
        <v>810</v>
      </c>
      <c r="E172" s="41" t="s">
        <v>161</v>
      </c>
      <c r="F172" s="57" t="s">
        <v>811</v>
      </c>
      <c r="G172" s="41" t="s">
        <v>236</v>
      </c>
      <c r="H172" s="41" t="s">
        <v>237</v>
      </c>
      <c r="I172" s="41" t="s">
        <v>238</v>
      </c>
      <c r="J172" s="41" t="s">
        <v>120</v>
      </c>
      <c r="K172" s="41" t="s">
        <v>284</v>
      </c>
      <c r="L172" s="41" t="s">
        <v>170</v>
      </c>
      <c r="M172" s="41" t="s">
        <v>170</v>
      </c>
      <c r="N172" s="41"/>
      <c r="O172" s="87"/>
      <c r="P172" s="41" t="s">
        <v>179</v>
      </c>
      <c r="Q172" s="41" t="s">
        <v>179</v>
      </c>
      <c r="R172" s="41" t="s">
        <v>179</v>
      </c>
      <c r="S172" s="41" t="s">
        <v>179</v>
      </c>
      <c r="T172" s="41" t="s">
        <v>179</v>
      </c>
      <c r="U172" s="41" t="s">
        <v>161</v>
      </c>
      <c r="V172" s="41" t="s">
        <v>179</v>
      </c>
    </row>
    <row r="173" spans="1:22" s="57" customFormat="1" ht="39.75" customHeight="1" x14ac:dyDescent="0.35">
      <c r="A173" s="120" t="s">
        <v>806</v>
      </c>
      <c r="B173" s="41" t="s">
        <v>172</v>
      </c>
      <c r="C173" s="41">
        <v>2018</v>
      </c>
      <c r="D173" s="43" t="s">
        <v>812</v>
      </c>
      <c r="E173" s="41" t="s">
        <v>161</v>
      </c>
      <c r="F173" s="57" t="s">
        <v>813</v>
      </c>
      <c r="G173" s="41" t="s">
        <v>236</v>
      </c>
      <c r="H173" s="41" t="s">
        <v>237</v>
      </c>
      <c r="I173" s="41" t="s">
        <v>238</v>
      </c>
      <c r="J173" s="41" t="s">
        <v>120</v>
      </c>
      <c r="K173" s="41" t="s">
        <v>284</v>
      </c>
      <c r="L173" s="41" t="s">
        <v>170</v>
      </c>
      <c r="M173" s="41" t="s">
        <v>170</v>
      </c>
      <c r="N173" s="41"/>
      <c r="O173" s="87"/>
      <c r="P173" s="41" t="s">
        <v>179</v>
      </c>
      <c r="Q173" s="41" t="s">
        <v>179</v>
      </c>
      <c r="R173" s="41" t="s">
        <v>179</v>
      </c>
      <c r="S173" s="41" t="s">
        <v>179</v>
      </c>
      <c r="T173" s="41" t="s">
        <v>179</v>
      </c>
      <c r="U173" s="41" t="s">
        <v>161</v>
      </c>
      <c r="V173" s="41" t="s">
        <v>179</v>
      </c>
    </row>
    <row r="174" spans="1:22" s="57" customFormat="1" ht="43.5" customHeight="1" x14ac:dyDescent="0.35">
      <c r="A174" s="120" t="s">
        <v>806</v>
      </c>
      <c r="B174" s="41" t="s">
        <v>172</v>
      </c>
      <c r="C174" s="41">
        <v>2018</v>
      </c>
      <c r="D174" s="43" t="s">
        <v>814</v>
      </c>
      <c r="E174" s="41" t="s">
        <v>430</v>
      </c>
      <c r="F174" s="57" t="s">
        <v>815</v>
      </c>
      <c r="G174" s="41" t="s">
        <v>624</v>
      </c>
      <c r="H174" s="41" t="s">
        <v>237</v>
      </c>
      <c r="I174" s="41" t="s">
        <v>165</v>
      </c>
      <c r="J174" s="41" t="s">
        <v>121</v>
      </c>
      <c r="K174" s="41" t="s">
        <v>134</v>
      </c>
      <c r="L174" s="41" t="s">
        <v>170</v>
      </c>
      <c r="M174" s="41" t="s">
        <v>167</v>
      </c>
      <c r="N174" s="41" t="s">
        <v>170</v>
      </c>
      <c r="O174" s="87"/>
      <c r="P174" s="41" t="s">
        <v>83</v>
      </c>
      <c r="Q174" s="41" t="s">
        <v>816</v>
      </c>
      <c r="R174" s="41" t="s">
        <v>817</v>
      </c>
      <c r="S174" s="41"/>
      <c r="T174" s="41"/>
      <c r="U174" s="41" t="s">
        <v>188</v>
      </c>
      <c r="V174" s="41" t="s">
        <v>818</v>
      </c>
    </row>
    <row r="175" spans="1:22" s="79" customFormat="1" ht="28.5" customHeight="1" x14ac:dyDescent="0.35">
      <c r="A175" s="124" t="s">
        <v>806</v>
      </c>
      <c r="B175" s="87" t="s">
        <v>172</v>
      </c>
      <c r="C175" s="87">
        <v>2018</v>
      </c>
      <c r="D175" s="88" t="s">
        <v>819</v>
      </c>
      <c r="E175" s="87" t="s">
        <v>430</v>
      </c>
      <c r="F175" s="79" t="s">
        <v>820</v>
      </c>
      <c r="G175" s="87" t="s">
        <v>821</v>
      </c>
      <c r="H175" s="87" t="s">
        <v>237</v>
      </c>
      <c r="I175" s="87" t="s">
        <v>165</v>
      </c>
      <c r="J175" s="41" t="s">
        <v>122</v>
      </c>
      <c r="K175" s="87" t="s">
        <v>134</v>
      </c>
      <c r="L175" s="87" t="s">
        <v>170</v>
      </c>
      <c r="M175" s="87" t="s">
        <v>167</v>
      </c>
      <c r="N175" s="87" t="s">
        <v>170</v>
      </c>
      <c r="O175" s="87"/>
      <c r="P175" s="87" t="s">
        <v>83</v>
      </c>
      <c r="Q175" s="41" t="s">
        <v>201</v>
      </c>
      <c r="R175" s="87" t="s">
        <v>170</v>
      </c>
      <c r="S175" s="41" t="s">
        <v>822</v>
      </c>
      <c r="T175" s="41"/>
      <c r="U175" s="41" t="s">
        <v>212</v>
      </c>
      <c r="V175" s="41" t="s">
        <v>818</v>
      </c>
    </row>
    <row r="176" spans="1:22" s="57" customFormat="1" ht="42.75" customHeight="1" x14ac:dyDescent="0.35">
      <c r="A176" s="117" t="s">
        <v>806</v>
      </c>
      <c r="B176" s="41" t="s">
        <v>172</v>
      </c>
      <c r="C176" s="41">
        <v>2017</v>
      </c>
      <c r="D176" s="43" t="s">
        <v>823</v>
      </c>
      <c r="E176" s="41" t="s">
        <v>161</v>
      </c>
      <c r="F176" s="57" t="s">
        <v>824</v>
      </c>
      <c r="G176" s="41" t="s">
        <v>236</v>
      </c>
      <c r="H176" s="41" t="s">
        <v>237</v>
      </c>
      <c r="I176" s="41" t="s">
        <v>238</v>
      </c>
      <c r="J176" s="41" t="s">
        <v>120</v>
      </c>
      <c r="K176" s="41" t="s">
        <v>284</v>
      </c>
      <c r="L176" s="41" t="s">
        <v>170</v>
      </c>
      <c r="M176" s="41" t="s">
        <v>170</v>
      </c>
      <c r="N176" s="41"/>
      <c r="O176" s="87"/>
      <c r="P176" s="41" t="s">
        <v>179</v>
      </c>
      <c r="Q176" s="41" t="s">
        <v>179</v>
      </c>
      <c r="R176" s="41" t="s">
        <v>179</v>
      </c>
      <c r="S176" s="41" t="s">
        <v>179</v>
      </c>
      <c r="T176" s="41" t="s">
        <v>179</v>
      </c>
      <c r="U176" s="41" t="s">
        <v>161</v>
      </c>
      <c r="V176" s="41"/>
    </row>
    <row r="177" spans="1:22" s="57" customFormat="1" ht="43.5" customHeight="1" x14ac:dyDescent="0.35">
      <c r="A177" s="117" t="s">
        <v>806</v>
      </c>
      <c r="B177" s="41" t="s">
        <v>172</v>
      </c>
      <c r="C177" s="41">
        <v>2017</v>
      </c>
      <c r="D177" s="43" t="s">
        <v>825</v>
      </c>
      <c r="E177" s="41" t="s">
        <v>161</v>
      </c>
      <c r="F177" s="57" t="s">
        <v>826</v>
      </c>
      <c r="G177" s="41" t="s">
        <v>236</v>
      </c>
      <c r="H177" s="41" t="s">
        <v>237</v>
      </c>
      <c r="I177" s="41" t="s">
        <v>238</v>
      </c>
      <c r="J177" s="41" t="s">
        <v>120</v>
      </c>
      <c r="K177" s="41" t="s">
        <v>827</v>
      </c>
      <c r="L177" s="41" t="s">
        <v>170</v>
      </c>
      <c r="M177" s="41" t="s">
        <v>170</v>
      </c>
      <c r="N177" s="41"/>
      <c r="O177" s="87"/>
      <c r="P177" s="41" t="s">
        <v>179</v>
      </c>
      <c r="Q177" s="41" t="s">
        <v>179</v>
      </c>
      <c r="R177" s="41" t="s">
        <v>179</v>
      </c>
      <c r="S177" s="41" t="s">
        <v>179</v>
      </c>
      <c r="T177" s="41" t="s">
        <v>179</v>
      </c>
      <c r="U177" s="41" t="s">
        <v>161</v>
      </c>
      <c r="V177" s="41"/>
    </row>
    <row r="178" spans="1:22" s="57" customFormat="1" ht="31.5" customHeight="1" x14ac:dyDescent="0.35">
      <c r="A178" s="117" t="s">
        <v>806</v>
      </c>
      <c r="B178" s="41" t="s">
        <v>172</v>
      </c>
      <c r="C178" s="41">
        <v>2017</v>
      </c>
      <c r="D178" s="43" t="s">
        <v>828</v>
      </c>
      <c r="E178" s="41" t="s">
        <v>188</v>
      </c>
      <c r="F178" s="57" t="s">
        <v>829</v>
      </c>
      <c r="G178" s="41" t="s">
        <v>821</v>
      </c>
      <c r="H178" s="41" t="s">
        <v>237</v>
      </c>
      <c r="I178" s="41" t="s">
        <v>238</v>
      </c>
      <c r="J178" s="41" t="s">
        <v>120</v>
      </c>
      <c r="K178" s="41" t="s">
        <v>134</v>
      </c>
      <c r="L178" s="41" t="s">
        <v>170</v>
      </c>
      <c r="M178" s="41" t="s">
        <v>170</v>
      </c>
      <c r="N178" s="41"/>
      <c r="O178" s="87"/>
      <c r="P178" s="41" t="s">
        <v>179</v>
      </c>
      <c r="Q178" s="41" t="s">
        <v>179</v>
      </c>
      <c r="R178" s="41" t="s">
        <v>179</v>
      </c>
      <c r="S178" s="41" t="s">
        <v>179</v>
      </c>
      <c r="T178" s="41" t="s">
        <v>179</v>
      </c>
      <c r="U178" s="41" t="s">
        <v>188</v>
      </c>
      <c r="V178" s="41"/>
    </row>
    <row r="179" spans="1:22" s="57" customFormat="1" ht="36" customHeight="1" x14ac:dyDescent="0.35">
      <c r="A179" s="117" t="s">
        <v>806</v>
      </c>
      <c r="B179" s="41" t="s">
        <v>172</v>
      </c>
      <c r="C179" s="41">
        <v>2017</v>
      </c>
      <c r="D179" s="43" t="s">
        <v>830</v>
      </c>
      <c r="E179" s="41" t="s">
        <v>188</v>
      </c>
      <c r="F179" s="57" t="s">
        <v>831</v>
      </c>
      <c r="G179" s="41" t="s">
        <v>821</v>
      </c>
      <c r="H179" s="41" t="s">
        <v>237</v>
      </c>
      <c r="I179" s="41" t="s">
        <v>238</v>
      </c>
      <c r="J179" s="41" t="s">
        <v>120</v>
      </c>
      <c r="K179" s="41" t="s">
        <v>134</v>
      </c>
      <c r="L179" s="41" t="s">
        <v>170</v>
      </c>
      <c r="M179" s="41" t="s">
        <v>170</v>
      </c>
      <c r="N179" s="41"/>
      <c r="O179" s="87"/>
      <c r="P179" s="41" t="s">
        <v>179</v>
      </c>
      <c r="Q179" s="41" t="s">
        <v>179</v>
      </c>
      <c r="R179" s="41" t="s">
        <v>179</v>
      </c>
      <c r="S179" s="41" t="s">
        <v>179</v>
      </c>
      <c r="T179" s="41" t="s">
        <v>179</v>
      </c>
      <c r="U179" s="41" t="s">
        <v>188</v>
      </c>
      <c r="V179" s="41"/>
    </row>
    <row r="180" spans="1:22" s="57" customFormat="1" ht="30" customHeight="1" x14ac:dyDescent="0.35">
      <c r="A180" s="117" t="s">
        <v>806</v>
      </c>
      <c r="B180" s="41" t="s">
        <v>172</v>
      </c>
      <c r="C180" s="41">
        <v>2017</v>
      </c>
      <c r="D180" s="43" t="s">
        <v>832</v>
      </c>
      <c r="E180" s="41" t="s">
        <v>161</v>
      </c>
      <c r="F180" s="57" t="s">
        <v>833</v>
      </c>
      <c r="G180" s="41" t="s">
        <v>821</v>
      </c>
      <c r="H180" s="41" t="s">
        <v>237</v>
      </c>
      <c r="I180" s="41" t="s">
        <v>238</v>
      </c>
      <c r="J180" s="41" t="s">
        <v>120</v>
      </c>
      <c r="K180" s="41" t="s">
        <v>134</v>
      </c>
      <c r="L180" s="41" t="s">
        <v>170</v>
      </c>
      <c r="M180" s="41" t="s">
        <v>170</v>
      </c>
      <c r="N180" s="41"/>
      <c r="O180" s="87"/>
      <c r="P180" s="41" t="s">
        <v>179</v>
      </c>
      <c r="Q180" s="41" t="s">
        <v>179</v>
      </c>
      <c r="R180" s="41" t="s">
        <v>179</v>
      </c>
      <c r="S180" s="41" t="s">
        <v>179</v>
      </c>
      <c r="T180" s="41" t="s">
        <v>179</v>
      </c>
      <c r="U180" s="41" t="s">
        <v>161</v>
      </c>
      <c r="V180" s="41"/>
    </row>
    <row r="181" spans="1:22" s="57" customFormat="1" ht="39" customHeight="1" x14ac:dyDescent="0.35">
      <c r="A181" s="117" t="s">
        <v>806</v>
      </c>
      <c r="B181" s="41" t="s">
        <v>172</v>
      </c>
      <c r="C181" s="41">
        <v>2017</v>
      </c>
      <c r="D181" s="43" t="s">
        <v>834</v>
      </c>
      <c r="E181" s="41" t="s">
        <v>161</v>
      </c>
      <c r="F181" s="57" t="s">
        <v>835</v>
      </c>
      <c r="G181" s="41" t="s">
        <v>821</v>
      </c>
      <c r="H181" s="41" t="s">
        <v>237</v>
      </c>
      <c r="I181" s="41" t="s">
        <v>238</v>
      </c>
      <c r="J181" s="41" t="s">
        <v>120</v>
      </c>
      <c r="K181" s="41" t="s">
        <v>134</v>
      </c>
      <c r="L181" s="41" t="s">
        <v>170</v>
      </c>
      <c r="M181" s="41" t="s">
        <v>170</v>
      </c>
      <c r="N181" s="41"/>
      <c r="O181" s="87"/>
      <c r="P181" s="41" t="s">
        <v>179</v>
      </c>
      <c r="Q181" s="41" t="s">
        <v>179</v>
      </c>
      <c r="R181" s="41" t="s">
        <v>179</v>
      </c>
      <c r="S181" s="41" t="s">
        <v>179</v>
      </c>
      <c r="T181" s="41" t="s">
        <v>179</v>
      </c>
      <c r="U181" s="41" t="s">
        <v>161</v>
      </c>
      <c r="V181" s="41"/>
    </row>
    <row r="182" spans="1:22" s="57" customFormat="1" ht="34.5" customHeight="1" x14ac:dyDescent="0.35">
      <c r="A182" s="117" t="s">
        <v>806</v>
      </c>
      <c r="B182" s="41" t="s">
        <v>172</v>
      </c>
      <c r="C182" s="41">
        <v>2017</v>
      </c>
      <c r="D182" s="43" t="s">
        <v>836</v>
      </c>
      <c r="E182" s="41" t="s">
        <v>161</v>
      </c>
      <c r="F182" s="57" t="s">
        <v>837</v>
      </c>
      <c r="G182" s="41" t="s">
        <v>821</v>
      </c>
      <c r="H182" s="41" t="s">
        <v>237</v>
      </c>
      <c r="I182" s="41" t="s">
        <v>238</v>
      </c>
      <c r="J182" s="41" t="s">
        <v>120</v>
      </c>
      <c r="K182" s="41" t="s">
        <v>134</v>
      </c>
      <c r="L182" s="41" t="s">
        <v>170</v>
      </c>
      <c r="M182" s="41" t="s">
        <v>170</v>
      </c>
      <c r="N182" s="41"/>
      <c r="O182" s="87"/>
      <c r="P182" s="41" t="s">
        <v>179</v>
      </c>
      <c r="Q182" s="41" t="s">
        <v>179</v>
      </c>
      <c r="R182" s="41" t="s">
        <v>179</v>
      </c>
      <c r="S182" s="41" t="s">
        <v>179</v>
      </c>
      <c r="T182" s="41" t="s">
        <v>179</v>
      </c>
      <c r="U182" s="41" t="s">
        <v>161</v>
      </c>
      <c r="V182" s="41"/>
    </row>
    <row r="183" spans="1:22" s="57" customFormat="1" ht="40.5" customHeight="1" x14ac:dyDescent="0.35">
      <c r="A183" s="117" t="s">
        <v>806</v>
      </c>
      <c r="B183" s="41" t="s">
        <v>172</v>
      </c>
      <c r="C183" s="41">
        <v>2017</v>
      </c>
      <c r="D183" s="43" t="s">
        <v>838</v>
      </c>
      <c r="E183" s="41" t="s">
        <v>181</v>
      </c>
      <c r="F183" s="57" t="s">
        <v>839</v>
      </c>
      <c r="G183" s="41" t="s">
        <v>840</v>
      </c>
      <c r="H183" s="41" t="s">
        <v>237</v>
      </c>
      <c r="I183" s="41" t="s">
        <v>165</v>
      </c>
      <c r="J183" s="41" t="s">
        <v>841</v>
      </c>
      <c r="K183" s="41" t="s">
        <v>842</v>
      </c>
      <c r="L183" s="41" t="s">
        <v>170</v>
      </c>
      <c r="M183" s="41" t="s">
        <v>170</v>
      </c>
      <c r="N183" s="41"/>
      <c r="O183" s="87"/>
      <c r="P183" s="41" t="s">
        <v>179</v>
      </c>
      <c r="Q183" s="41" t="s">
        <v>179</v>
      </c>
      <c r="R183" s="41" t="s">
        <v>179</v>
      </c>
      <c r="S183" s="41" t="s">
        <v>179</v>
      </c>
      <c r="T183" s="41" t="s">
        <v>179</v>
      </c>
      <c r="U183" s="41" t="s">
        <v>212</v>
      </c>
      <c r="V183" s="41"/>
    </row>
    <row r="184" spans="1:22" s="57" customFormat="1" ht="26" x14ac:dyDescent="0.35">
      <c r="A184" s="117" t="s">
        <v>806</v>
      </c>
      <c r="B184" s="41" t="s">
        <v>172</v>
      </c>
      <c r="C184" s="41">
        <v>2017</v>
      </c>
      <c r="D184" s="43" t="s">
        <v>843</v>
      </c>
      <c r="E184" s="41" t="s">
        <v>161</v>
      </c>
      <c r="F184" s="57" t="s">
        <v>844</v>
      </c>
      <c r="G184" s="41" t="s">
        <v>236</v>
      </c>
      <c r="H184" s="41" t="s">
        <v>237</v>
      </c>
      <c r="I184" s="41" t="s">
        <v>457</v>
      </c>
      <c r="J184" s="41" t="s">
        <v>120</v>
      </c>
      <c r="K184" s="41" t="s">
        <v>240</v>
      </c>
      <c r="L184" s="41" t="s">
        <v>170</v>
      </c>
      <c r="M184" s="41" t="s">
        <v>170</v>
      </c>
      <c r="N184" s="41"/>
      <c r="O184" s="87"/>
      <c r="P184" s="41" t="s">
        <v>179</v>
      </c>
      <c r="Q184" s="41" t="s">
        <v>179</v>
      </c>
      <c r="R184" s="41" t="s">
        <v>179</v>
      </c>
      <c r="S184" s="41" t="s">
        <v>179</v>
      </c>
      <c r="T184" s="41" t="s">
        <v>179</v>
      </c>
      <c r="U184" s="41" t="s">
        <v>161</v>
      </c>
      <c r="V184" s="41"/>
    </row>
    <row r="185" spans="1:22" s="57" customFormat="1" ht="39.75" customHeight="1" x14ac:dyDescent="0.35">
      <c r="A185" s="117" t="s">
        <v>845</v>
      </c>
      <c r="B185" s="41" t="s">
        <v>172</v>
      </c>
      <c r="C185" s="41">
        <v>2018</v>
      </c>
      <c r="D185" s="43" t="s">
        <v>846</v>
      </c>
      <c r="E185" s="41" t="s">
        <v>430</v>
      </c>
      <c r="F185" s="57" t="s">
        <v>847</v>
      </c>
      <c r="G185" s="41" t="s">
        <v>848</v>
      </c>
      <c r="H185" s="41" t="s">
        <v>237</v>
      </c>
      <c r="I185" s="41" t="s">
        <v>238</v>
      </c>
      <c r="J185" s="41" t="s">
        <v>120</v>
      </c>
      <c r="K185" s="41" t="s">
        <v>849</v>
      </c>
      <c r="L185" s="41" t="s">
        <v>170</v>
      </c>
      <c r="M185" s="41" t="s">
        <v>170</v>
      </c>
      <c r="N185" s="41"/>
      <c r="O185" s="87"/>
      <c r="P185" s="41" t="s">
        <v>179</v>
      </c>
      <c r="Q185" s="41" t="s">
        <v>179</v>
      </c>
      <c r="R185" s="41" t="s">
        <v>179</v>
      </c>
      <c r="S185" s="41" t="s">
        <v>179</v>
      </c>
      <c r="T185" s="41" t="s">
        <v>179</v>
      </c>
      <c r="U185" s="41" t="s">
        <v>188</v>
      </c>
      <c r="V185" s="41" t="s">
        <v>179</v>
      </c>
    </row>
    <row r="186" spans="1:22" s="57" customFormat="1" ht="35.25" customHeight="1" x14ac:dyDescent="0.35">
      <c r="A186" s="117" t="s">
        <v>845</v>
      </c>
      <c r="B186" s="41" t="s">
        <v>172</v>
      </c>
      <c r="C186" s="41">
        <v>2018</v>
      </c>
      <c r="D186" s="43" t="s">
        <v>850</v>
      </c>
      <c r="E186" s="41" t="s">
        <v>430</v>
      </c>
      <c r="F186" s="57" t="s">
        <v>851</v>
      </c>
      <c r="G186" s="41" t="s">
        <v>848</v>
      </c>
      <c r="H186" s="41" t="s">
        <v>237</v>
      </c>
      <c r="I186" s="41" t="s">
        <v>238</v>
      </c>
      <c r="J186" s="41" t="s">
        <v>120</v>
      </c>
      <c r="K186" s="41" t="s">
        <v>852</v>
      </c>
      <c r="L186" s="41" t="s">
        <v>170</v>
      </c>
      <c r="M186" s="41" t="s">
        <v>170</v>
      </c>
      <c r="N186" s="41"/>
      <c r="O186" s="87"/>
      <c r="P186" s="41" t="s">
        <v>179</v>
      </c>
      <c r="Q186" s="41" t="s">
        <v>179</v>
      </c>
      <c r="R186" s="41" t="s">
        <v>179</v>
      </c>
      <c r="S186" s="41" t="s">
        <v>179</v>
      </c>
      <c r="T186" s="41" t="s">
        <v>179</v>
      </c>
      <c r="U186" s="41" t="s">
        <v>188</v>
      </c>
      <c r="V186" s="41" t="s">
        <v>179</v>
      </c>
    </row>
    <row r="187" spans="1:22" s="79" customFormat="1" ht="28.5" customHeight="1" x14ac:dyDescent="0.35">
      <c r="A187" s="117" t="s">
        <v>845</v>
      </c>
      <c r="B187" s="87" t="s">
        <v>172</v>
      </c>
      <c r="C187" s="87">
        <v>2018</v>
      </c>
      <c r="D187" s="88" t="s">
        <v>853</v>
      </c>
      <c r="E187" s="87" t="s">
        <v>161</v>
      </c>
      <c r="F187" s="79" t="s">
        <v>854</v>
      </c>
      <c r="G187" s="87" t="s">
        <v>855</v>
      </c>
      <c r="H187" s="87" t="s">
        <v>237</v>
      </c>
      <c r="I187" s="87" t="s">
        <v>207</v>
      </c>
      <c r="J187" s="41" t="s">
        <v>120</v>
      </c>
      <c r="K187" s="87" t="s">
        <v>246</v>
      </c>
      <c r="L187" s="87" t="s">
        <v>167</v>
      </c>
      <c r="M187" s="87" t="s">
        <v>167</v>
      </c>
      <c r="N187" s="87" t="s">
        <v>167</v>
      </c>
      <c r="O187" s="87" t="s">
        <v>176</v>
      </c>
      <c r="P187" s="87" t="s">
        <v>167</v>
      </c>
      <c r="Q187" s="41" t="s">
        <v>856</v>
      </c>
      <c r="R187" s="87" t="s">
        <v>167</v>
      </c>
      <c r="S187" s="41"/>
      <c r="T187" s="41" t="s">
        <v>857</v>
      </c>
      <c r="U187" s="87" t="s">
        <v>161</v>
      </c>
      <c r="V187" s="87" t="s">
        <v>179</v>
      </c>
    </row>
    <row r="188" spans="1:22" s="57" customFormat="1" ht="25.5" customHeight="1" x14ac:dyDescent="0.35">
      <c r="A188" s="117" t="s">
        <v>845</v>
      </c>
      <c r="B188" s="41" t="s">
        <v>172</v>
      </c>
      <c r="C188" s="41">
        <v>2018</v>
      </c>
      <c r="D188" s="43" t="s">
        <v>858</v>
      </c>
      <c r="E188" s="41" t="s">
        <v>570</v>
      </c>
      <c r="F188" s="57" t="s">
        <v>859</v>
      </c>
      <c r="G188" s="41" t="s">
        <v>860</v>
      </c>
      <c r="H188" s="41" t="s">
        <v>164</v>
      </c>
      <c r="I188" s="41" t="s">
        <v>527</v>
      </c>
      <c r="J188" s="41" t="s">
        <v>121</v>
      </c>
      <c r="K188" s="41" t="s">
        <v>134</v>
      </c>
      <c r="L188" s="41" t="s">
        <v>170</v>
      </c>
      <c r="M188" s="41" t="s">
        <v>170</v>
      </c>
      <c r="N188" s="41"/>
      <c r="O188" s="87"/>
      <c r="P188" s="41" t="s">
        <v>179</v>
      </c>
      <c r="Q188" s="41" t="s">
        <v>179</v>
      </c>
      <c r="R188" s="41" t="s">
        <v>179</v>
      </c>
      <c r="S188" s="41" t="s">
        <v>179</v>
      </c>
      <c r="T188" s="41" t="s">
        <v>179</v>
      </c>
      <c r="U188" s="41" t="s">
        <v>188</v>
      </c>
      <c r="V188" s="41" t="s">
        <v>179</v>
      </c>
    </row>
    <row r="189" spans="1:22" s="57" customFormat="1" ht="25.5" customHeight="1" x14ac:dyDescent="0.35">
      <c r="A189" s="117" t="s">
        <v>845</v>
      </c>
      <c r="B189" s="41" t="s">
        <v>172</v>
      </c>
      <c r="C189" s="41">
        <v>2018</v>
      </c>
      <c r="D189" s="43" t="s">
        <v>861</v>
      </c>
      <c r="E189" s="41" t="s">
        <v>570</v>
      </c>
      <c r="F189" s="57" t="s">
        <v>862</v>
      </c>
      <c r="G189" s="41" t="s">
        <v>860</v>
      </c>
      <c r="H189" s="41" t="s">
        <v>164</v>
      </c>
      <c r="I189" s="41" t="s">
        <v>457</v>
      </c>
      <c r="J189" s="41" t="s">
        <v>166</v>
      </c>
      <c r="K189" s="41" t="s">
        <v>134</v>
      </c>
      <c r="L189" s="41" t="s">
        <v>170</v>
      </c>
      <c r="M189" s="41" t="s">
        <v>170</v>
      </c>
      <c r="N189" s="41"/>
      <c r="O189" s="87"/>
      <c r="P189" s="41" t="s">
        <v>179</v>
      </c>
      <c r="Q189" s="41" t="s">
        <v>179</v>
      </c>
      <c r="R189" s="41" t="s">
        <v>179</v>
      </c>
      <c r="S189" s="41" t="s">
        <v>179</v>
      </c>
      <c r="T189" s="41" t="s">
        <v>179</v>
      </c>
      <c r="U189" s="41" t="s">
        <v>188</v>
      </c>
      <c r="V189" s="41" t="s">
        <v>179</v>
      </c>
    </row>
    <row r="190" spans="1:22" s="57" customFormat="1" ht="25.5" customHeight="1" x14ac:dyDescent="0.35">
      <c r="A190" s="117" t="s">
        <v>845</v>
      </c>
      <c r="B190" s="41" t="s">
        <v>172</v>
      </c>
      <c r="C190" s="41">
        <v>2018</v>
      </c>
      <c r="D190" s="43" t="s">
        <v>863</v>
      </c>
      <c r="E190" s="41" t="s">
        <v>570</v>
      </c>
      <c r="F190" s="57" t="s">
        <v>864</v>
      </c>
      <c r="G190" s="41" t="s">
        <v>860</v>
      </c>
      <c r="H190" s="41" t="s">
        <v>237</v>
      </c>
      <c r="I190" s="41" t="s">
        <v>238</v>
      </c>
      <c r="J190" s="41" t="s">
        <v>166</v>
      </c>
      <c r="K190" s="41" t="s">
        <v>134</v>
      </c>
      <c r="L190" s="41" t="s">
        <v>170</v>
      </c>
      <c r="M190" s="41" t="s">
        <v>170</v>
      </c>
      <c r="N190" s="41"/>
      <c r="O190" s="87"/>
      <c r="P190" s="41" t="s">
        <v>179</v>
      </c>
      <c r="Q190" s="41" t="s">
        <v>179</v>
      </c>
      <c r="R190" s="41" t="s">
        <v>179</v>
      </c>
      <c r="S190" s="41" t="s">
        <v>179</v>
      </c>
      <c r="T190" s="41" t="s">
        <v>179</v>
      </c>
      <c r="U190" s="41" t="s">
        <v>188</v>
      </c>
      <c r="V190" s="41" t="s">
        <v>179</v>
      </c>
    </row>
    <row r="191" spans="1:22" s="57" customFormat="1" ht="25.5" customHeight="1" x14ac:dyDescent="0.35">
      <c r="A191" s="117" t="s">
        <v>845</v>
      </c>
      <c r="B191" s="41" t="s">
        <v>172</v>
      </c>
      <c r="C191" s="41">
        <v>2018</v>
      </c>
      <c r="D191" s="43" t="s">
        <v>865</v>
      </c>
      <c r="E191" s="41" t="s">
        <v>161</v>
      </c>
      <c r="F191" s="57" t="s">
        <v>866</v>
      </c>
      <c r="G191" s="41" t="s">
        <v>236</v>
      </c>
      <c r="H191" s="41" t="s">
        <v>164</v>
      </c>
      <c r="I191" s="41" t="s">
        <v>238</v>
      </c>
      <c r="J191" s="41" t="s">
        <v>120</v>
      </c>
      <c r="K191" s="41" t="s">
        <v>135</v>
      </c>
      <c r="L191" s="41" t="s">
        <v>170</v>
      </c>
      <c r="M191" s="41" t="s">
        <v>170</v>
      </c>
      <c r="N191" s="41"/>
      <c r="O191" s="87"/>
      <c r="P191" s="41" t="s">
        <v>179</v>
      </c>
      <c r="Q191" s="41" t="s">
        <v>179</v>
      </c>
      <c r="R191" s="41" t="s">
        <v>179</v>
      </c>
      <c r="S191" s="41" t="s">
        <v>179</v>
      </c>
      <c r="T191" s="41" t="s">
        <v>179</v>
      </c>
      <c r="U191" s="41" t="s">
        <v>161</v>
      </c>
      <c r="V191" s="41" t="s">
        <v>179</v>
      </c>
    </row>
    <row r="192" spans="1:22" s="57" customFormat="1" ht="25.5" customHeight="1" x14ac:dyDescent="0.35">
      <c r="A192" s="117" t="s">
        <v>845</v>
      </c>
      <c r="B192" s="41" t="s">
        <v>159</v>
      </c>
      <c r="C192" s="41">
        <v>2018</v>
      </c>
      <c r="D192" s="43" t="s">
        <v>867</v>
      </c>
      <c r="E192" s="41" t="s">
        <v>188</v>
      </c>
      <c r="F192" s="57" t="s">
        <v>868</v>
      </c>
      <c r="G192" s="41" t="s">
        <v>236</v>
      </c>
      <c r="H192" s="41" t="s">
        <v>237</v>
      </c>
      <c r="I192" s="41" t="s">
        <v>238</v>
      </c>
      <c r="J192" s="41" t="s">
        <v>120</v>
      </c>
      <c r="K192" s="41" t="s">
        <v>137</v>
      </c>
      <c r="L192" s="41" t="s">
        <v>170</v>
      </c>
      <c r="M192" s="41" t="s">
        <v>170</v>
      </c>
      <c r="N192" s="41"/>
      <c r="O192" s="87"/>
      <c r="P192" s="41" t="s">
        <v>179</v>
      </c>
      <c r="Q192" s="41" t="s">
        <v>179</v>
      </c>
      <c r="R192" s="41" t="s">
        <v>179</v>
      </c>
      <c r="S192" s="41" t="s">
        <v>179</v>
      </c>
      <c r="T192" s="41" t="s">
        <v>179</v>
      </c>
      <c r="U192" s="41" t="s">
        <v>188</v>
      </c>
      <c r="V192" s="41"/>
    </row>
    <row r="193" spans="1:22" s="57" customFormat="1" ht="25.5" customHeight="1" x14ac:dyDescent="0.35">
      <c r="A193" s="120" t="s">
        <v>845</v>
      </c>
      <c r="B193" s="41" t="s">
        <v>159</v>
      </c>
      <c r="C193" s="41">
        <v>2018</v>
      </c>
      <c r="D193" s="43" t="s">
        <v>869</v>
      </c>
      <c r="E193" s="41" t="s">
        <v>161</v>
      </c>
      <c r="F193" s="57" t="s">
        <v>870</v>
      </c>
      <c r="G193" s="41" t="s">
        <v>236</v>
      </c>
      <c r="H193" s="41" t="s">
        <v>237</v>
      </c>
      <c r="I193" s="41" t="s">
        <v>238</v>
      </c>
      <c r="J193" s="41" t="s">
        <v>120</v>
      </c>
      <c r="K193" s="41" t="s">
        <v>692</v>
      </c>
      <c r="L193" s="41" t="s">
        <v>170</v>
      </c>
      <c r="M193" s="41" t="s">
        <v>170</v>
      </c>
      <c r="N193" s="41"/>
      <c r="O193" s="87"/>
      <c r="P193" s="41" t="s">
        <v>179</v>
      </c>
      <c r="Q193" s="41" t="s">
        <v>179</v>
      </c>
      <c r="R193" s="41" t="s">
        <v>179</v>
      </c>
      <c r="S193" s="41" t="s">
        <v>179</v>
      </c>
      <c r="T193" s="41" t="s">
        <v>179</v>
      </c>
      <c r="U193" s="41" t="s">
        <v>161</v>
      </c>
      <c r="V193" s="41"/>
    </row>
    <row r="194" spans="1:22" s="57" customFormat="1" ht="25.5" customHeight="1" x14ac:dyDescent="0.35">
      <c r="A194" s="120" t="s">
        <v>845</v>
      </c>
      <c r="B194" s="41" t="s">
        <v>159</v>
      </c>
      <c r="C194" s="41">
        <v>2018</v>
      </c>
      <c r="D194" s="43" t="s">
        <v>871</v>
      </c>
      <c r="E194" s="41" t="s">
        <v>161</v>
      </c>
      <c r="F194" s="57" t="s">
        <v>872</v>
      </c>
      <c r="G194" s="41" t="s">
        <v>236</v>
      </c>
      <c r="H194" s="41" t="s">
        <v>237</v>
      </c>
      <c r="I194" s="41" t="s">
        <v>238</v>
      </c>
      <c r="J194" s="41" t="s">
        <v>120</v>
      </c>
      <c r="K194" s="41" t="s">
        <v>463</v>
      </c>
      <c r="L194" s="41" t="s">
        <v>170</v>
      </c>
      <c r="M194" s="41" t="s">
        <v>170</v>
      </c>
      <c r="N194" s="41"/>
      <c r="O194" s="87"/>
      <c r="P194" s="41" t="s">
        <v>179</v>
      </c>
      <c r="Q194" s="41" t="s">
        <v>179</v>
      </c>
      <c r="R194" s="41" t="s">
        <v>179</v>
      </c>
      <c r="S194" s="41" t="s">
        <v>179</v>
      </c>
      <c r="T194" s="41" t="s">
        <v>179</v>
      </c>
      <c r="U194" s="41" t="s">
        <v>161</v>
      </c>
      <c r="V194" s="41"/>
    </row>
    <row r="195" spans="1:22" s="57" customFormat="1" ht="25.5" customHeight="1" x14ac:dyDescent="0.35">
      <c r="A195" s="117" t="s">
        <v>845</v>
      </c>
      <c r="B195" s="41" t="s">
        <v>159</v>
      </c>
      <c r="C195" s="41">
        <v>2018</v>
      </c>
      <c r="D195" s="43" t="s">
        <v>873</v>
      </c>
      <c r="E195" s="41" t="s">
        <v>161</v>
      </c>
      <c r="F195" s="57" t="s">
        <v>874</v>
      </c>
      <c r="G195" s="41" t="s">
        <v>236</v>
      </c>
      <c r="H195" s="41" t="s">
        <v>237</v>
      </c>
      <c r="I195" s="41" t="s">
        <v>238</v>
      </c>
      <c r="J195" s="41" t="s">
        <v>120</v>
      </c>
      <c r="K195" s="41" t="s">
        <v>827</v>
      </c>
      <c r="L195" s="41" t="s">
        <v>170</v>
      </c>
      <c r="M195" s="41" t="s">
        <v>170</v>
      </c>
      <c r="N195" s="41"/>
      <c r="O195" s="87"/>
      <c r="P195" s="41" t="s">
        <v>179</v>
      </c>
      <c r="Q195" s="41" t="s">
        <v>179</v>
      </c>
      <c r="R195" s="41" t="s">
        <v>179</v>
      </c>
      <c r="S195" s="41" t="s">
        <v>179</v>
      </c>
      <c r="T195" s="41" t="s">
        <v>179</v>
      </c>
      <c r="U195" s="41" t="s">
        <v>161</v>
      </c>
      <c r="V195" s="41"/>
    </row>
    <row r="196" spans="1:22" s="57" customFormat="1" ht="25.5" customHeight="1" x14ac:dyDescent="0.35">
      <c r="A196" s="117" t="s">
        <v>845</v>
      </c>
      <c r="B196" s="41" t="s">
        <v>159</v>
      </c>
      <c r="C196" s="41">
        <v>2018</v>
      </c>
      <c r="D196" s="43" t="s">
        <v>875</v>
      </c>
      <c r="E196" s="41" t="s">
        <v>161</v>
      </c>
      <c r="F196" s="57" t="s">
        <v>876</v>
      </c>
      <c r="G196" s="41" t="s">
        <v>236</v>
      </c>
      <c r="H196" s="41" t="s">
        <v>237</v>
      </c>
      <c r="I196" s="41" t="s">
        <v>238</v>
      </c>
      <c r="J196" s="41" t="s">
        <v>120</v>
      </c>
      <c r="K196" s="41" t="s">
        <v>877</v>
      </c>
      <c r="L196" s="41" t="s">
        <v>170</v>
      </c>
      <c r="M196" s="41" t="s">
        <v>170</v>
      </c>
      <c r="N196" s="41"/>
      <c r="O196" s="87"/>
      <c r="P196" s="41" t="s">
        <v>179</v>
      </c>
      <c r="Q196" s="41" t="s">
        <v>179</v>
      </c>
      <c r="R196" s="41" t="s">
        <v>179</v>
      </c>
      <c r="S196" s="41" t="s">
        <v>179</v>
      </c>
      <c r="T196" s="41" t="s">
        <v>179</v>
      </c>
      <c r="U196" s="41" t="s">
        <v>161</v>
      </c>
      <c r="V196" s="41"/>
    </row>
    <row r="197" spans="1:22" s="57" customFormat="1" ht="25.5" customHeight="1" x14ac:dyDescent="0.35">
      <c r="A197" s="117" t="s">
        <v>845</v>
      </c>
      <c r="B197" s="41" t="s">
        <v>159</v>
      </c>
      <c r="C197" s="41">
        <v>2018</v>
      </c>
      <c r="D197" s="43" t="s">
        <v>878</v>
      </c>
      <c r="E197" s="41" t="s">
        <v>161</v>
      </c>
      <c r="F197" s="57" t="s">
        <v>879</v>
      </c>
      <c r="G197" s="41" t="s">
        <v>236</v>
      </c>
      <c r="H197" s="41" t="s">
        <v>237</v>
      </c>
      <c r="I197" s="41" t="s">
        <v>238</v>
      </c>
      <c r="J197" s="41" t="s">
        <v>120</v>
      </c>
      <c r="K197" s="41" t="s">
        <v>827</v>
      </c>
      <c r="L197" s="41" t="s">
        <v>170</v>
      </c>
      <c r="M197" s="41" t="s">
        <v>170</v>
      </c>
      <c r="N197" s="41"/>
      <c r="O197" s="87"/>
      <c r="P197" s="41" t="s">
        <v>179</v>
      </c>
      <c r="Q197" s="41" t="s">
        <v>179</v>
      </c>
      <c r="R197" s="41" t="s">
        <v>179</v>
      </c>
      <c r="S197" s="41" t="s">
        <v>179</v>
      </c>
      <c r="T197" s="41" t="s">
        <v>179</v>
      </c>
      <c r="U197" s="41" t="s">
        <v>161</v>
      </c>
      <c r="V197" s="41"/>
    </row>
    <row r="198" spans="1:22" s="57" customFormat="1" ht="25.5" customHeight="1" x14ac:dyDescent="0.35">
      <c r="A198" s="117" t="s">
        <v>845</v>
      </c>
      <c r="B198" s="41" t="s">
        <v>159</v>
      </c>
      <c r="C198" s="41">
        <v>2018</v>
      </c>
      <c r="D198" s="43" t="s">
        <v>880</v>
      </c>
      <c r="E198" s="41" t="s">
        <v>161</v>
      </c>
      <c r="F198" s="57" t="s">
        <v>881</v>
      </c>
      <c r="G198" s="41" t="s">
        <v>236</v>
      </c>
      <c r="H198" s="41" t="s">
        <v>237</v>
      </c>
      <c r="I198" s="41" t="s">
        <v>238</v>
      </c>
      <c r="J198" s="41" t="s">
        <v>120</v>
      </c>
      <c r="K198" s="41" t="s">
        <v>827</v>
      </c>
      <c r="L198" s="41" t="s">
        <v>170</v>
      </c>
      <c r="M198" s="41" t="s">
        <v>170</v>
      </c>
      <c r="N198" s="41"/>
      <c r="O198" s="87"/>
      <c r="P198" s="41" t="s">
        <v>179</v>
      </c>
      <c r="Q198" s="41" t="s">
        <v>179</v>
      </c>
      <c r="R198" s="41" t="s">
        <v>179</v>
      </c>
      <c r="S198" s="41" t="s">
        <v>179</v>
      </c>
      <c r="T198" s="41" t="s">
        <v>179</v>
      </c>
      <c r="U198" s="41" t="s">
        <v>161</v>
      </c>
      <c r="V198" s="41"/>
    </row>
    <row r="199" spans="1:22" s="57" customFormat="1" ht="25.5" customHeight="1" x14ac:dyDescent="0.35">
      <c r="A199" s="120" t="s">
        <v>845</v>
      </c>
      <c r="B199" s="41" t="s">
        <v>159</v>
      </c>
      <c r="C199" s="41">
        <v>2019</v>
      </c>
      <c r="D199" s="67" t="s">
        <v>882</v>
      </c>
      <c r="E199" s="41" t="s">
        <v>181</v>
      </c>
      <c r="F199" s="57" t="s">
        <v>883</v>
      </c>
      <c r="G199" s="57" t="s">
        <v>354</v>
      </c>
      <c r="H199" s="57" t="s">
        <v>164</v>
      </c>
      <c r="I199" s="57" t="s">
        <v>527</v>
      </c>
      <c r="J199" s="57" t="s">
        <v>120</v>
      </c>
      <c r="K199" s="57" t="s">
        <v>884</v>
      </c>
      <c r="L199" s="57" t="s">
        <v>167</v>
      </c>
      <c r="M199" s="57" t="s">
        <v>170</v>
      </c>
      <c r="O199" s="79"/>
      <c r="P199" s="57" t="s">
        <v>179</v>
      </c>
      <c r="Q199" s="57" t="s">
        <v>179</v>
      </c>
      <c r="R199" s="57" t="s">
        <v>179</v>
      </c>
      <c r="S199" s="57" t="s">
        <v>179</v>
      </c>
      <c r="T199" s="57" t="s">
        <v>179</v>
      </c>
      <c r="U199" s="57" t="s">
        <v>188</v>
      </c>
      <c r="V199" s="57" t="s">
        <v>179</v>
      </c>
    </row>
    <row r="200" spans="1:22" s="57" customFormat="1" ht="25.5" customHeight="1" x14ac:dyDescent="0.35">
      <c r="A200" s="120" t="s">
        <v>845</v>
      </c>
      <c r="B200" s="41" t="s">
        <v>159</v>
      </c>
      <c r="C200" s="41">
        <v>2019</v>
      </c>
      <c r="D200" s="67" t="s">
        <v>885</v>
      </c>
      <c r="E200" s="41" t="s">
        <v>161</v>
      </c>
      <c r="F200" s="57" t="s">
        <v>886</v>
      </c>
      <c r="G200" s="57" t="s">
        <v>887</v>
      </c>
      <c r="H200" s="57" t="s">
        <v>237</v>
      </c>
      <c r="I200" s="57" t="s">
        <v>238</v>
      </c>
      <c r="J200" s="57" t="s">
        <v>120</v>
      </c>
      <c r="K200" s="57" t="s">
        <v>134</v>
      </c>
      <c r="L200" s="57" t="s">
        <v>167</v>
      </c>
      <c r="M200" s="57" t="s">
        <v>167</v>
      </c>
      <c r="N200" s="57" t="s">
        <v>167</v>
      </c>
      <c r="O200" s="79" t="s">
        <v>888</v>
      </c>
      <c r="P200" s="57" t="s">
        <v>167</v>
      </c>
      <c r="Q200" s="57" t="s">
        <v>889</v>
      </c>
      <c r="R200" s="57" t="s">
        <v>167</v>
      </c>
      <c r="T200" s="57" t="s">
        <v>890</v>
      </c>
      <c r="U200" s="57" t="s">
        <v>161</v>
      </c>
      <c r="V200" s="57" t="s">
        <v>179</v>
      </c>
    </row>
    <row r="201" spans="1:22" s="57" customFormat="1" ht="25.5" customHeight="1" x14ac:dyDescent="0.35">
      <c r="A201" s="120" t="s">
        <v>845</v>
      </c>
      <c r="B201" s="41" t="s">
        <v>159</v>
      </c>
      <c r="C201" s="41">
        <v>2019</v>
      </c>
      <c r="D201" s="67" t="s">
        <v>891</v>
      </c>
      <c r="E201" s="41" t="s">
        <v>161</v>
      </c>
      <c r="F201" s="57" t="s">
        <v>892</v>
      </c>
      <c r="G201" s="57" t="s">
        <v>266</v>
      </c>
      <c r="H201" s="57" t="s">
        <v>237</v>
      </c>
      <c r="I201" s="57" t="s">
        <v>238</v>
      </c>
      <c r="J201" s="57" t="s">
        <v>893</v>
      </c>
      <c r="K201" s="57" t="s">
        <v>135</v>
      </c>
      <c r="L201" s="57" t="s">
        <v>170</v>
      </c>
      <c r="M201" s="57" t="s">
        <v>170</v>
      </c>
      <c r="O201" s="79"/>
      <c r="P201" s="57" t="s">
        <v>179</v>
      </c>
      <c r="Q201" s="57" t="s">
        <v>179</v>
      </c>
      <c r="R201" s="57" t="s">
        <v>179</v>
      </c>
      <c r="S201" s="57" t="s">
        <v>179</v>
      </c>
      <c r="T201" s="57" t="s">
        <v>179</v>
      </c>
      <c r="U201" s="57" t="s">
        <v>161</v>
      </c>
      <c r="V201" s="57" t="s">
        <v>179</v>
      </c>
    </row>
    <row r="202" spans="1:22" s="57" customFormat="1" ht="25.5" customHeight="1" x14ac:dyDescent="0.35">
      <c r="A202" s="120" t="s">
        <v>845</v>
      </c>
      <c r="B202" s="41" t="s">
        <v>159</v>
      </c>
      <c r="C202" s="41">
        <v>2019</v>
      </c>
      <c r="D202" s="67" t="s">
        <v>894</v>
      </c>
      <c r="E202" s="41" t="s">
        <v>188</v>
      </c>
      <c r="F202" s="57" t="s">
        <v>895</v>
      </c>
      <c r="G202" s="57" t="s">
        <v>266</v>
      </c>
      <c r="H202" s="57" t="s">
        <v>237</v>
      </c>
      <c r="I202" s="57" t="s">
        <v>238</v>
      </c>
      <c r="J202" s="57" t="s">
        <v>896</v>
      </c>
      <c r="K202" s="57" t="s">
        <v>135</v>
      </c>
      <c r="L202" s="57" t="s">
        <v>170</v>
      </c>
      <c r="M202" s="57" t="s">
        <v>170</v>
      </c>
      <c r="O202" s="79"/>
      <c r="P202" s="57" t="s">
        <v>179</v>
      </c>
      <c r="Q202" s="57" t="s">
        <v>179</v>
      </c>
      <c r="R202" s="57" t="s">
        <v>179</v>
      </c>
      <c r="S202" s="57" t="s">
        <v>179</v>
      </c>
      <c r="T202" s="57" t="s">
        <v>179</v>
      </c>
      <c r="U202" s="57" t="s">
        <v>188</v>
      </c>
      <c r="V202" s="57" t="s">
        <v>179</v>
      </c>
    </row>
    <row r="203" spans="1:22" s="57" customFormat="1" ht="25.5" customHeight="1" x14ac:dyDescent="0.35">
      <c r="A203" s="120" t="s">
        <v>845</v>
      </c>
      <c r="B203" s="41" t="s">
        <v>159</v>
      </c>
      <c r="C203" s="41">
        <v>2019</v>
      </c>
      <c r="D203" s="67" t="s">
        <v>897</v>
      </c>
      <c r="E203" s="41" t="s">
        <v>161</v>
      </c>
      <c r="F203" s="57" t="s">
        <v>898</v>
      </c>
      <c r="G203" s="57" t="s">
        <v>899</v>
      </c>
      <c r="H203" s="57" t="s">
        <v>237</v>
      </c>
      <c r="I203" s="57" t="s">
        <v>238</v>
      </c>
      <c r="J203" s="57" t="s">
        <v>120</v>
      </c>
      <c r="K203" s="57" t="s">
        <v>135</v>
      </c>
      <c r="L203" s="57" t="s">
        <v>170</v>
      </c>
      <c r="M203" s="57" t="s">
        <v>170</v>
      </c>
      <c r="O203" s="79"/>
      <c r="P203" s="57" t="s">
        <v>179</v>
      </c>
      <c r="Q203" s="57" t="s">
        <v>179</v>
      </c>
      <c r="R203" s="57" t="s">
        <v>179</v>
      </c>
      <c r="S203" s="57" t="s">
        <v>179</v>
      </c>
      <c r="T203" s="57" t="s">
        <v>179</v>
      </c>
      <c r="U203" s="57" t="s">
        <v>161</v>
      </c>
      <c r="V203" s="57" t="s">
        <v>179</v>
      </c>
    </row>
    <row r="204" spans="1:22" s="57" customFormat="1" ht="25.5" customHeight="1" x14ac:dyDescent="0.35">
      <c r="A204" s="120" t="s">
        <v>845</v>
      </c>
      <c r="B204" s="41" t="s">
        <v>159</v>
      </c>
      <c r="C204" s="41">
        <v>2019</v>
      </c>
      <c r="D204" s="67" t="s">
        <v>900</v>
      </c>
      <c r="E204" s="41" t="s">
        <v>161</v>
      </c>
      <c r="F204" s="57" t="s">
        <v>901</v>
      </c>
      <c r="G204" s="57" t="s">
        <v>899</v>
      </c>
      <c r="H204" s="57" t="s">
        <v>237</v>
      </c>
      <c r="I204" s="57" t="s">
        <v>238</v>
      </c>
      <c r="J204" s="57" t="s">
        <v>120</v>
      </c>
      <c r="K204" s="57" t="s">
        <v>135</v>
      </c>
      <c r="L204" s="57" t="s">
        <v>170</v>
      </c>
      <c r="M204" s="57" t="s">
        <v>170</v>
      </c>
      <c r="O204" s="79"/>
      <c r="P204" s="57" t="s">
        <v>179</v>
      </c>
      <c r="Q204" s="57" t="s">
        <v>179</v>
      </c>
      <c r="R204" s="57" t="s">
        <v>179</v>
      </c>
      <c r="S204" s="57" t="s">
        <v>179</v>
      </c>
      <c r="T204" s="57" t="s">
        <v>179</v>
      </c>
      <c r="U204" s="57" t="s">
        <v>161</v>
      </c>
      <c r="V204" s="57" t="s">
        <v>179</v>
      </c>
    </row>
    <row r="205" spans="1:22" s="57" customFormat="1" ht="25.5" customHeight="1" x14ac:dyDescent="0.35">
      <c r="A205" s="120" t="s">
        <v>845</v>
      </c>
      <c r="B205" s="41" t="s">
        <v>159</v>
      </c>
      <c r="C205" s="41">
        <v>2019</v>
      </c>
      <c r="D205" s="67" t="s">
        <v>902</v>
      </c>
      <c r="E205" s="41" t="s">
        <v>161</v>
      </c>
      <c r="F205" s="57" t="s">
        <v>903</v>
      </c>
      <c r="G205" s="57" t="s">
        <v>899</v>
      </c>
      <c r="H205" s="57" t="s">
        <v>237</v>
      </c>
      <c r="I205" s="57" t="s">
        <v>238</v>
      </c>
      <c r="J205" s="57" t="s">
        <v>120</v>
      </c>
      <c r="K205" s="57" t="s">
        <v>135</v>
      </c>
      <c r="L205" s="57" t="s">
        <v>170</v>
      </c>
      <c r="M205" s="57" t="s">
        <v>170</v>
      </c>
      <c r="O205" s="79"/>
      <c r="P205" s="57" t="s">
        <v>179</v>
      </c>
      <c r="Q205" s="57" t="s">
        <v>179</v>
      </c>
      <c r="R205" s="57" t="s">
        <v>179</v>
      </c>
      <c r="S205" s="57" t="s">
        <v>179</v>
      </c>
      <c r="T205" s="57" t="s">
        <v>179</v>
      </c>
      <c r="U205" s="57" t="s">
        <v>161</v>
      </c>
      <c r="V205" s="57" t="s">
        <v>179</v>
      </c>
    </row>
    <row r="206" spans="1:22" s="57" customFormat="1" ht="25.5" customHeight="1" x14ac:dyDescent="0.35">
      <c r="A206" s="120" t="s">
        <v>845</v>
      </c>
      <c r="B206" s="41" t="s">
        <v>159</v>
      </c>
      <c r="C206" s="41">
        <v>2019</v>
      </c>
      <c r="D206" s="67" t="s">
        <v>904</v>
      </c>
      <c r="E206" s="41" t="s">
        <v>161</v>
      </c>
      <c r="F206" s="57" t="s">
        <v>905</v>
      </c>
      <c r="G206" s="57" t="s">
        <v>266</v>
      </c>
      <c r="H206" s="57" t="s">
        <v>237</v>
      </c>
      <c r="I206" s="57" t="s">
        <v>238</v>
      </c>
      <c r="J206" s="57" t="s">
        <v>906</v>
      </c>
      <c r="K206" s="57" t="s">
        <v>135</v>
      </c>
      <c r="L206" s="57" t="s">
        <v>170</v>
      </c>
      <c r="M206" s="57" t="s">
        <v>170</v>
      </c>
      <c r="O206" s="79"/>
      <c r="P206" s="57" t="s">
        <v>179</v>
      </c>
      <c r="Q206" s="57" t="s">
        <v>179</v>
      </c>
      <c r="R206" s="57" t="s">
        <v>179</v>
      </c>
      <c r="S206" s="57" t="s">
        <v>179</v>
      </c>
      <c r="T206" s="57" t="s">
        <v>179</v>
      </c>
      <c r="U206" s="57" t="s">
        <v>161</v>
      </c>
      <c r="V206" s="57" t="s">
        <v>179</v>
      </c>
    </row>
    <row r="207" spans="1:22" s="57" customFormat="1" ht="25.5" customHeight="1" x14ac:dyDescent="0.35">
      <c r="A207" s="120" t="s">
        <v>845</v>
      </c>
      <c r="B207" s="41" t="s">
        <v>159</v>
      </c>
      <c r="C207" s="41">
        <v>2019</v>
      </c>
      <c r="D207" s="67" t="s">
        <v>907</v>
      </c>
      <c r="E207" s="41" t="s">
        <v>188</v>
      </c>
      <c r="F207" s="57" t="s">
        <v>908</v>
      </c>
      <c r="G207" s="57" t="s">
        <v>266</v>
      </c>
      <c r="H207" s="57" t="s">
        <v>237</v>
      </c>
      <c r="I207" s="57" t="s">
        <v>238</v>
      </c>
      <c r="J207" s="57" t="s">
        <v>906</v>
      </c>
      <c r="K207" s="57" t="s">
        <v>135</v>
      </c>
      <c r="L207" s="57" t="s">
        <v>170</v>
      </c>
      <c r="M207" s="57" t="s">
        <v>170</v>
      </c>
      <c r="O207" s="79"/>
      <c r="P207" s="57" t="s">
        <v>179</v>
      </c>
      <c r="Q207" s="57" t="s">
        <v>179</v>
      </c>
      <c r="R207" s="57" t="s">
        <v>179</v>
      </c>
      <c r="S207" s="57" t="s">
        <v>179</v>
      </c>
      <c r="T207" s="57" t="s">
        <v>179</v>
      </c>
      <c r="U207" s="57" t="s">
        <v>188</v>
      </c>
      <c r="V207" s="57" t="s">
        <v>179</v>
      </c>
    </row>
    <row r="208" spans="1:22" s="57" customFormat="1" ht="25.5" customHeight="1" x14ac:dyDescent="0.35">
      <c r="A208" s="125" t="s">
        <v>845</v>
      </c>
      <c r="B208" s="91" t="s">
        <v>172</v>
      </c>
      <c r="C208" s="91">
        <v>2019</v>
      </c>
      <c r="D208" s="88" t="s">
        <v>909</v>
      </c>
      <c r="E208" s="91" t="s">
        <v>161</v>
      </c>
      <c r="F208" s="80" t="s">
        <v>881</v>
      </c>
      <c r="G208" s="80" t="s">
        <v>236</v>
      </c>
      <c r="H208" s="80" t="s">
        <v>237</v>
      </c>
      <c r="I208" s="80" t="s">
        <v>438</v>
      </c>
      <c r="J208" s="81" t="s">
        <v>120</v>
      </c>
      <c r="K208" s="80" t="s">
        <v>463</v>
      </c>
      <c r="L208" s="80" t="s">
        <v>167</v>
      </c>
      <c r="M208" s="80" t="s">
        <v>170</v>
      </c>
      <c r="N208" s="79" t="s">
        <v>167</v>
      </c>
      <c r="O208" s="79"/>
      <c r="P208" s="80" t="s">
        <v>167</v>
      </c>
      <c r="Q208" s="81" t="s">
        <v>106</v>
      </c>
      <c r="R208" s="80" t="s">
        <v>170</v>
      </c>
      <c r="S208" s="81" t="s">
        <v>910</v>
      </c>
      <c r="U208" s="57" t="s">
        <v>161</v>
      </c>
    </row>
    <row r="209" spans="1:22" s="57" customFormat="1" ht="25.5" customHeight="1" x14ac:dyDescent="0.35">
      <c r="A209" s="123" t="s">
        <v>845</v>
      </c>
      <c r="B209" s="87" t="s">
        <v>172</v>
      </c>
      <c r="C209" s="87">
        <v>2019</v>
      </c>
      <c r="D209" s="88" t="s">
        <v>911</v>
      </c>
      <c r="E209" s="87" t="s">
        <v>161</v>
      </c>
      <c r="F209" s="79" t="s">
        <v>912</v>
      </c>
      <c r="G209" s="79" t="s">
        <v>236</v>
      </c>
      <c r="H209" s="79" t="s">
        <v>237</v>
      </c>
      <c r="I209" s="79" t="s">
        <v>438</v>
      </c>
      <c r="J209" s="57" t="s">
        <v>120</v>
      </c>
      <c r="K209" s="79" t="s">
        <v>463</v>
      </c>
      <c r="L209" s="79" t="s">
        <v>167</v>
      </c>
      <c r="M209" s="79" t="s">
        <v>170</v>
      </c>
      <c r="N209" s="79"/>
      <c r="O209" s="79"/>
      <c r="P209" s="79" t="s">
        <v>167</v>
      </c>
      <c r="Q209" s="57" t="s">
        <v>201</v>
      </c>
      <c r="R209" s="79" t="s">
        <v>170</v>
      </c>
      <c r="S209" s="57" t="s">
        <v>913</v>
      </c>
      <c r="U209" s="57" t="s">
        <v>161</v>
      </c>
    </row>
    <row r="210" spans="1:22" s="57" customFormat="1" ht="25.5" customHeight="1" x14ac:dyDescent="0.35">
      <c r="A210" s="125" t="s">
        <v>845</v>
      </c>
      <c r="B210" s="91" t="s">
        <v>172</v>
      </c>
      <c r="C210" s="91">
        <v>2019</v>
      </c>
      <c r="D210" s="88" t="s">
        <v>914</v>
      </c>
      <c r="E210" s="91" t="s">
        <v>161</v>
      </c>
      <c r="F210" s="80" t="s">
        <v>915</v>
      </c>
      <c r="G210" s="80" t="s">
        <v>236</v>
      </c>
      <c r="H210" s="80" t="s">
        <v>237</v>
      </c>
      <c r="I210" s="80" t="s">
        <v>438</v>
      </c>
      <c r="J210" s="81" t="s">
        <v>120</v>
      </c>
      <c r="K210" s="80" t="s">
        <v>463</v>
      </c>
      <c r="L210" s="80" t="s">
        <v>167</v>
      </c>
      <c r="M210" s="80" t="s">
        <v>170</v>
      </c>
      <c r="N210" s="79" t="s">
        <v>167</v>
      </c>
      <c r="O210" s="79"/>
      <c r="P210" s="80" t="s">
        <v>167</v>
      </c>
      <c r="Q210" s="81" t="s">
        <v>106</v>
      </c>
      <c r="R210" s="80" t="s">
        <v>170</v>
      </c>
      <c r="S210" s="81" t="s">
        <v>916</v>
      </c>
      <c r="U210" s="57" t="s">
        <v>161</v>
      </c>
    </row>
    <row r="211" spans="1:22" s="57" customFormat="1" ht="25.5" customHeight="1" x14ac:dyDescent="0.35">
      <c r="A211" s="123" t="s">
        <v>845</v>
      </c>
      <c r="B211" s="87" t="s">
        <v>172</v>
      </c>
      <c r="C211" s="87">
        <v>2019</v>
      </c>
      <c r="D211" s="88" t="s">
        <v>917</v>
      </c>
      <c r="E211" s="41" t="s">
        <v>161</v>
      </c>
      <c r="F211" s="79" t="s">
        <v>918</v>
      </c>
      <c r="G211" s="79" t="s">
        <v>236</v>
      </c>
      <c r="H211" s="79" t="s">
        <v>237</v>
      </c>
      <c r="I211" s="79" t="s">
        <v>238</v>
      </c>
      <c r="J211" s="57" t="s">
        <v>120</v>
      </c>
      <c r="K211" s="79" t="s">
        <v>134</v>
      </c>
      <c r="L211" s="79" t="s">
        <v>170</v>
      </c>
      <c r="M211" s="79" t="s">
        <v>170</v>
      </c>
      <c r="N211" s="79"/>
      <c r="O211" s="79"/>
      <c r="P211" s="79" t="s">
        <v>170</v>
      </c>
      <c r="Q211" s="57" t="s">
        <v>201</v>
      </c>
      <c r="R211" s="79" t="s">
        <v>170</v>
      </c>
      <c r="S211" s="57" t="s">
        <v>919</v>
      </c>
      <c r="U211" s="41" t="s">
        <v>161</v>
      </c>
    </row>
    <row r="212" spans="1:22" s="57" customFormat="1" ht="25.5" customHeight="1" x14ac:dyDescent="0.35">
      <c r="A212" s="125" t="s">
        <v>845</v>
      </c>
      <c r="B212" s="91" t="s">
        <v>172</v>
      </c>
      <c r="C212" s="91">
        <v>2019</v>
      </c>
      <c r="D212" s="90">
        <v>1800</v>
      </c>
      <c r="E212" s="41" t="s">
        <v>161</v>
      </c>
      <c r="F212" s="80" t="s">
        <v>920</v>
      </c>
      <c r="G212" s="80" t="s">
        <v>236</v>
      </c>
      <c r="H212" s="80" t="s">
        <v>237</v>
      </c>
      <c r="I212" s="80" t="s">
        <v>238</v>
      </c>
      <c r="J212" s="81" t="s">
        <v>120</v>
      </c>
      <c r="K212" s="80" t="s">
        <v>134</v>
      </c>
      <c r="L212" s="80" t="s">
        <v>170</v>
      </c>
      <c r="M212" s="80" t="s">
        <v>170</v>
      </c>
      <c r="N212" s="79"/>
      <c r="O212" s="79"/>
      <c r="P212" s="80" t="s">
        <v>170</v>
      </c>
      <c r="Q212" s="81" t="s">
        <v>201</v>
      </c>
      <c r="R212" s="80" t="s">
        <v>170</v>
      </c>
      <c r="S212" s="81" t="s">
        <v>201</v>
      </c>
      <c r="U212" s="41" t="s">
        <v>161</v>
      </c>
    </row>
    <row r="213" spans="1:22" s="57" customFormat="1" ht="25.5" customHeight="1" x14ac:dyDescent="0.35">
      <c r="A213" s="123" t="s">
        <v>845</v>
      </c>
      <c r="B213" s="87" t="s">
        <v>172</v>
      </c>
      <c r="C213" s="87">
        <v>2019</v>
      </c>
      <c r="D213" s="88">
        <v>2856</v>
      </c>
      <c r="E213" s="41" t="s">
        <v>161</v>
      </c>
      <c r="F213" s="79" t="s">
        <v>921</v>
      </c>
      <c r="G213" s="79" t="s">
        <v>236</v>
      </c>
      <c r="H213" s="79" t="s">
        <v>237</v>
      </c>
      <c r="I213" s="79" t="s">
        <v>238</v>
      </c>
      <c r="J213" s="57" t="s">
        <v>120</v>
      </c>
      <c r="K213" s="79" t="s">
        <v>134</v>
      </c>
      <c r="L213" s="79" t="s">
        <v>170</v>
      </c>
      <c r="M213" s="79" t="s">
        <v>170</v>
      </c>
      <c r="N213" s="79"/>
      <c r="O213" s="79"/>
      <c r="P213" s="79" t="s">
        <v>170</v>
      </c>
      <c r="Q213" s="57" t="s">
        <v>201</v>
      </c>
      <c r="R213" s="79" t="s">
        <v>170</v>
      </c>
      <c r="S213" s="57" t="s">
        <v>922</v>
      </c>
      <c r="U213" s="41" t="s">
        <v>161</v>
      </c>
    </row>
    <row r="214" spans="1:22" s="57" customFormat="1" ht="25.5" customHeight="1" x14ac:dyDescent="0.35">
      <c r="A214" s="125" t="s">
        <v>845</v>
      </c>
      <c r="B214" s="91" t="s">
        <v>172</v>
      </c>
      <c r="C214" s="91">
        <v>2019</v>
      </c>
      <c r="D214" s="90">
        <v>3532</v>
      </c>
      <c r="E214" s="91" t="s">
        <v>161</v>
      </c>
      <c r="F214" s="80" t="s">
        <v>923</v>
      </c>
      <c r="G214" s="80" t="s">
        <v>860</v>
      </c>
      <c r="H214" s="80" t="s">
        <v>164</v>
      </c>
      <c r="I214" s="80" t="s">
        <v>238</v>
      </c>
      <c r="J214" s="81" t="s">
        <v>166</v>
      </c>
      <c r="K214" s="80" t="s">
        <v>134</v>
      </c>
      <c r="L214" s="80" t="s">
        <v>170</v>
      </c>
      <c r="M214" s="80" t="s">
        <v>170</v>
      </c>
      <c r="N214" s="79"/>
      <c r="O214" s="79"/>
      <c r="P214" s="80" t="s">
        <v>170</v>
      </c>
      <c r="Q214" s="81" t="s">
        <v>201</v>
      </c>
      <c r="R214" s="80" t="s">
        <v>170</v>
      </c>
      <c r="S214" s="81" t="s">
        <v>922</v>
      </c>
      <c r="U214" s="57" t="s">
        <v>161</v>
      </c>
    </row>
    <row r="215" spans="1:22" s="41" customFormat="1" ht="25.5" customHeight="1" x14ac:dyDescent="0.35">
      <c r="A215" s="117" t="s">
        <v>924</v>
      </c>
      <c r="B215" s="41" t="s">
        <v>172</v>
      </c>
      <c r="C215" s="41">
        <v>2018</v>
      </c>
      <c r="D215" s="43" t="s">
        <v>925</v>
      </c>
      <c r="E215" s="41" t="s">
        <v>188</v>
      </c>
      <c r="F215" s="57" t="s">
        <v>926</v>
      </c>
      <c r="G215" s="41" t="s">
        <v>183</v>
      </c>
      <c r="H215" s="41" t="s">
        <v>164</v>
      </c>
      <c r="I215" s="41" t="s">
        <v>238</v>
      </c>
      <c r="J215" s="41" t="s">
        <v>191</v>
      </c>
      <c r="K215" s="41" t="s">
        <v>185</v>
      </c>
      <c r="L215" s="41" t="s">
        <v>167</v>
      </c>
      <c r="M215" s="41" t="s">
        <v>167</v>
      </c>
      <c r="N215" s="41" t="s">
        <v>167</v>
      </c>
      <c r="O215" s="87" t="s">
        <v>176</v>
      </c>
      <c r="P215" s="41" t="s">
        <v>170</v>
      </c>
      <c r="Q215" s="41" t="s">
        <v>186</v>
      </c>
      <c r="R215" s="41" t="s">
        <v>170</v>
      </c>
      <c r="S215" s="41" t="s">
        <v>927</v>
      </c>
      <c r="U215" s="41" t="s">
        <v>188</v>
      </c>
      <c r="V215" s="41" t="s">
        <v>179</v>
      </c>
    </row>
    <row r="216" spans="1:22" s="57" customFormat="1" ht="25.5" customHeight="1" x14ac:dyDescent="0.35">
      <c r="A216" s="120" t="s">
        <v>924</v>
      </c>
      <c r="B216" s="41" t="s">
        <v>172</v>
      </c>
      <c r="C216" s="41">
        <v>2018</v>
      </c>
      <c r="D216" s="43" t="s">
        <v>928</v>
      </c>
      <c r="E216" s="41" t="s">
        <v>188</v>
      </c>
      <c r="F216" s="57" t="s">
        <v>929</v>
      </c>
      <c r="G216" s="41" t="s">
        <v>183</v>
      </c>
      <c r="H216" s="41" t="s">
        <v>164</v>
      </c>
      <c r="I216" s="41" t="s">
        <v>238</v>
      </c>
      <c r="J216" s="41" t="s">
        <v>184</v>
      </c>
      <c r="K216" s="41" t="s">
        <v>185</v>
      </c>
      <c r="L216" s="41" t="s">
        <v>167</v>
      </c>
      <c r="M216" s="41" t="s">
        <v>167</v>
      </c>
      <c r="N216" s="41" t="s">
        <v>167</v>
      </c>
      <c r="O216" s="87" t="s">
        <v>176</v>
      </c>
      <c r="P216" s="41" t="s">
        <v>170</v>
      </c>
      <c r="Q216" s="41" t="s">
        <v>186</v>
      </c>
      <c r="R216" s="41" t="s">
        <v>170</v>
      </c>
      <c r="S216" s="41" t="s">
        <v>930</v>
      </c>
      <c r="T216" s="41"/>
      <c r="U216" s="41" t="s">
        <v>188</v>
      </c>
      <c r="V216" s="41" t="s">
        <v>179</v>
      </c>
    </row>
    <row r="217" spans="1:22" s="57" customFormat="1" ht="25.5" customHeight="1" x14ac:dyDescent="0.35">
      <c r="A217" s="120" t="s">
        <v>924</v>
      </c>
      <c r="B217" s="41" t="s">
        <v>159</v>
      </c>
      <c r="C217" s="41">
        <v>2019</v>
      </c>
      <c r="D217" s="67" t="s">
        <v>931</v>
      </c>
      <c r="E217" s="41" t="s">
        <v>161</v>
      </c>
      <c r="F217" s="57" t="s">
        <v>932</v>
      </c>
      <c r="G217" s="57" t="s">
        <v>933</v>
      </c>
      <c r="H217" s="57" t="s">
        <v>237</v>
      </c>
      <c r="I217" s="57" t="s">
        <v>438</v>
      </c>
      <c r="J217" s="57" t="s">
        <v>129</v>
      </c>
      <c r="K217" s="57" t="s">
        <v>185</v>
      </c>
      <c r="L217" s="57" t="s">
        <v>167</v>
      </c>
      <c r="M217" s="57" t="s">
        <v>170</v>
      </c>
      <c r="O217" s="79"/>
      <c r="P217" s="57" t="s">
        <v>179</v>
      </c>
      <c r="Q217" s="57" t="s">
        <v>179</v>
      </c>
      <c r="R217" s="57" t="s">
        <v>179</v>
      </c>
      <c r="S217" s="57" t="s">
        <v>179</v>
      </c>
      <c r="T217" s="57" t="s">
        <v>179</v>
      </c>
      <c r="U217" s="57" t="s">
        <v>161</v>
      </c>
      <c r="V217" s="57" t="s">
        <v>179</v>
      </c>
    </row>
    <row r="218" spans="1:22" s="57" customFormat="1" ht="25.5" customHeight="1" x14ac:dyDescent="0.35">
      <c r="A218" s="120" t="s">
        <v>924</v>
      </c>
      <c r="B218" s="41" t="s">
        <v>159</v>
      </c>
      <c r="C218" s="41">
        <v>2019</v>
      </c>
      <c r="D218" s="67" t="s">
        <v>934</v>
      </c>
      <c r="E218" s="41" t="s">
        <v>161</v>
      </c>
      <c r="F218" s="57" t="s">
        <v>935</v>
      </c>
      <c r="G218" s="57" t="s">
        <v>936</v>
      </c>
      <c r="H218" s="57" t="s">
        <v>237</v>
      </c>
      <c r="I218" s="57" t="s">
        <v>438</v>
      </c>
      <c r="J218" s="57" t="s">
        <v>129</v>
      </c>
      <c r="K218" s="57" t="s">
        <v>185</v>
      </c>
      <c r="L218" s="57" t="s">
        <v>167</v>
      </c>
      <c r="M218" s="57" t="s">
        <v>170</v>
      </c>
      <c r="O218" s="79"/>
      <c r="P218" s="57" t="s">
        <v>179</v>
      </c>
      <c r="Q218" s="57" t="s">
        <v>179</v>
      </c>
      <c r="R218" s="57" t="s">
        <v>179</v>
      </c>
      <c r="S218" s="57" t="s">
        <v>179</v>
      </c>
      <c r="T218" s="57" t="s">
        <v>179</v>
      </c>
      <c r="U218" s="57" t="s">
        <v>161</v>
      </c>
      <c r="V218" s="57" t="s">
        <v>179</v>
      </c>
    </row>
    <row r="219" spans="1:22" s="57" customFormat="1" ht="25.5" customHeight="1" x14ac:dyDescent="0.35">
      <c r="A219" s="120" t="s">
        <v>924</v>
      </c>
      <c r="B219" s="41" t="s">
        <v>159</v>
      </c>
      <c r="C219" s="41">
        <v>2019</v>
      </c>
      <c r="D219" s="67" t="s">
        <v>937</v>
      </c>
      <c r="E219" s="41" t="s">
        <v>161</v>
      </c>
      <c r="F219" s="57" t="s">
        <v>938</v>
      </c>
      <c r="G219" s="57" t="s">
        <v>936</v>
      </c>
      <c r="H219" s="57" t="s">
        <v>237</v>
      </c>
      <c r="I219" s="57" t="s">
        <v>438</v>
      </c>
      <c r="J219" s="57" t="s">
        <v>129</v>
      </c>
      <c r="K219" s="57" t="s">
        <v>185</v>
      </c>
      <c r="L219" s="57" t="s">
        <v>167</v>
      </c>
      <c r="M219" s="57" t="s">
        <v>170</v>
      </c>
      <c r="O219" s="79"/>
      <c r="P219" s="57" t="s">
        <v>179</v>
      </c>
      <c r="Q219" s="57" t="s">
        <v>179</v>
      </c>
      <c r="R219" s="57" t="s">
        <v>179</v>
      </c>
      <c r="S219" s="57" t="s">
        <v>179</v>
      </c>
      <c r="T219" s="57" t="s">
        <v>179</v>
      </c>
      <c r="U219" s="57" t="s">
        <v>161</v>
      </c>
      <c r="V219" s="57" t="s">
        <v>179</v>
      </c>
    </row>
    <row r="220" spans="1:22" s="81" customFormat="1" ht="25.5" customHeight="1" x14ac:dyDescent="0.35">
      <c r="A220" s="126" t="s">
        <v>924</v>
      </c>
      <c r="B220" s="103" t="s">
        <v>159</v>
      </c>
      <c r="C220" s="103">
        <v>2019</v>
      </c>
      <c r="D220" s="104" t="s">
        <v>939</v>
      </c>
      <c r="E220" s="103" t="s">
        <v>161</v>
      </c>
      <c r="F220" s="81" t="s">
        <v>940</v>
      </c>
      <c r="G220" s="81" t="s">
        <v>936</v>
      </c>
      <c r="H220" s="81" t="s">
        <v>237</v>
      </c>
      <c r="I220" s="81" t="s">
        <v>438</v>
      </c>
      <c r="J220" s="81" t="s">
        <v>129</v>
      </c>
      <c r="K220" s="81" t="s">
        <v>139</v>
      </c>
      <c r="L220" s="81" t="s">
        <v>167</v>
      </c>
      <c r="M220" s="81" t="s">
        <v>170</v>
      </c>
      <c r="O220" s="80"/>
      <c r="P220" s="81" t="s">
        <v>179</v>
      </c>
      <c r="Q220" s="81" t="s">
        <v>179</v>
      </c>
      <c r="R220" s="81" t="s">
        <v>179</v>
      </c>
      <c r="S220" s="81" t="s">
        <v>179</v>
      </c>
      <c r="T220" s="81" t="s">
        <v>179</v>
      </c>
      <c r="U220" s="81" t="s">
        <v>161</v>
      </c>
      <c r="V220" s="81" t="s">
        <v>179</v>
      </c>
    </row>
    <row r="221" spans="1:22" s="57" customFormat="1" ht="25.5" customHeight="1" x14ac:dyDescent="0.35">
      <c r="A221" s="120" t="s">
        <v>924</v>
      </c>
      <c r="B221" s="41" t="s">
        <v>159</v>
      </c>
      <c r="C221" s="41">
        <v>2019</v>
      </c>
      <c r="D221" s="67" t="s">
        <v>941</v>
      </c>
      <c r="E221" s="41" t="s">
        <v>161</v>
      </c>
      <c r="F221" s="57" t="s">
        <v>942</v>
      </c>
      <c r="G221" s="57" t="s">
        <v>936</v>
      </c>
      <c r="H221" s="57" t="s">
        <v>237</v>
      </c>
      <c r="I221" s="57" t="s">
        <v>438</v>
      </c>
      <c r="J221" s="57" t="s">
        <v>129</v>
      </c>
      <c r="K221" s="57" t="s">
        <v>185</v>
      </c>
      <c r="L221" s="57" t="s">
        <v>167</v>
      </c>
      <c r="M221" s="57" t="s">
        <v>170</v>
      </c>
      <c r="O221" s="79"/>
      <c r="P221" s="57" t="s">
        <v>179</v>
      </c>
      <c r="Q221" s="57" t="s">
        <v>179</v>
      </c>
      <c r="R221" s="57" t="s">
        <v>179</v>
      </c>
      <c r="S221" s="57" t="s">
        <v>179</v>
      </c>
      <c r="T221" s="57" t="s">
        <v>179</v>
      </c>
      <c r="U221" s="57" t="s">
        <v>161</v>
      </c>
      <c r="V221" s="57" t="s">
        <v>179</v>
      </c>
    </row>
    <row r="222" spans="1:22" s="81" customFormat="1" ht="25.5" customHeight="1" x14ac:dyDescent="0.35">
      <c r="A222" s="126" t="s">
        <v>924</v>
      </c>
      <c r="B222" s="103" t="s">
        <v>159</v>
      </c>
      <c r="C222" s="103">
        <v>2019</v>
      </c>
      <c r="D222" s="104">
        <v>1424</v>
      </c>
      <c r="E222" s="103" t="s">
        <v>161</v>
      </c>
      <c r="F222" s="81" t="s">
        <v>943</v>
      </c>
      <c r="G222" s="81" t="s">
        <v>944</v>
      </c>
      <c r="H222" s="81" t="s">
        <v>237</v>
      </c>
      <c r="I222" s="81" t="s">
        <v>238</v>
      </c>
      <c r="J222" s="81" t="s">
        <v>121</v>
      </c>
      <c r="K222" s="81" t="s">
        <v>185</v>
      </c>
      <c r="L222" s="81" t="s">
        <v>170</v>
      </c>
      <c r="M222" s="81" t="s">
        <v>170</v>
      </c>
      <c r="O222" s="80"/>
      <c r="P222" s="81" t="s">
        <v>179</v>
      </c>
      <c r="Q222" s="81" t="s">
        <v>179</v>
      </c>
      <c r="R222" s="81" t="s">
        <v>179</v>
      </c>
      <c r="S222" s="81" t="s">
        <v>179</v>
      </c>
      <c r="T222" s="81" t="s">
        <v>179</v>
      </c>
      <c r="U222" s="81" t="s">
        <v>161</v>
      </c>
      <c r="V222" s="81" t="s">
        <v>179</v>
      </c>
    </row>
    <row r="223" spans="1:22" s="57" customFormat="1" ht="25.5" customHeight="1" x14ac:dyDescent="0.35">
      <c r="A223" s="120" t="s">
        <v>924</v>
      </c>
      <c r="B223" s="41" t="s">
        <v>159</v>
      </c>
      <c r="C223" s="41">
        <v>2019</v>
      </c>
      <c r="D223" s="67">
        <v>1425</v>
      </c>
      <c r="E223" s="41" t="s">
        <v>161</v>
      </c>
      <c r="F223" s="57" t="s">
        <v>945</v>
      </c>
      <c r="G223" s="57" t="s">
        <v>944</v>
      </c>
      <c r="H223" s="57" t="s">
        <v>237</v>
      </c>
      <c r="I223" s="57" t="s">
        <v>238</v>
      </c>
      <c r="J223" s="57" t="s">
        <v>121</v>
      </c>
      <c r="K223" s="57" t="s">
        <v>185</v>
      </c>
      <c r="L223" s="57" t="s">
        <v>170</v>
      </c>
      <c r="M223" s="57" t="s">
        <v>170</v>
      </c>
      <c r="O223" s="79"/>
      <c r="P223" s="57" t="s">
        <v>179</v>
      </c>
      <c r="Q223" s="57" t="s">
        <v>179</v>
      </c>
      <c r="R223" s="57" t="s">
        <v>179</v>
      </c>
      <c r="S223" s="57" t="s">
        <v>179</v>
      </c>
      <c r="T223" s="57" t="s">
        <v>179</v>
      </c>
      <c r="U223" s="57" t="s">
        <v>161</v>
      </c>
      <c r="V223" s="57" t="s">
        <v>179</v>
      </c>
    </row>
    <row r="224" spans="1:22" s="81" customFormat="1" ht="25.5" customHeight="1" x14ac:dyDescent="0.35">
      <c r="A224" s="125" t="s">
        <v>924</v>
      </c>
      <c r="B224" s="91" t="s">
        <v>172</v>
      </c>
      <c r="C224" s="91">
        <v>2019</v>
      </c>
      <c r="D224" s="90">
        <v>1662</v>
      </c>
      <c r="E224" s="91" t="s">
        <v>430</v>
      </c>
      <c r="F224" s="80" t="s">
        <v>946</v>
      </c>
      <c r="G224" s="80" t="s">
        <v>947</v>
      </c>
      <c r="H224" s="80" t="s">
        <v>237</v>
      </c>
      <c r="I224" s="80" t="s">
        <v>238</v>
      </c>
      <c r="J224" s="81" t="s">
        <v>948</v>
      </c>
      <c r="K224" s="80" t="s">
        <v>949</v>
      </c>
      <c r="L224" s="80" t="s">
        <v>170</v>
      </c>
      <c r="M224" s="80" t="s">
        <v>170</v>
      </c>
      <c r="N224" s="80"/>
      <c r="O224" s="80"/>
      <c r="P224" s="80"/>
      <c r="R224" s="80"/>
      <c r="U224" s="81" t="s">
        <v>188</v>
      </c>
    </row>
    <row r="225" spans="1:22" s="66" customFormat="1" ht="25.5" customHeight="1" x14ac:dyDescent="0.35">
      <c r="A225" s="122" t="s">
        <v>924</v>
      </c>
      <c r="B225" s="100" t="s">
        <v>172</v>
      </c>
      <c r="C225" s="100">
        <v>2019</v>
      </c>
      <c r="D225" s="101">
        <v>1667</v>
      </c>
      <c r="E225" s="100" t="s">
        <v>430</v>
      </c>
      <c r="F225" s="102" t="s">
        <v>950</v>
      </c>
      <c r="G225" s="102" t="s">
        <v>947</v>
      </c>
      <c r="H225" s="102" t="s">
        <v>237</v>
      </c>
      <c r="I225" s="102" t="s">
        <v>438</v>
      </c>
      <c r="J225" s="66" t="s">
        <v>208</v>
      </c>
      <c r="K225" s="102" t="s">
        <v>951</v>
      </c>
      <c r="L225" s="102" t="s">
        <v>170</v>
      </c>
      <c r="M225" s="102" t="s">
        <v>170</v>
      </c>
      <c r="N225" s="102"/>
      <c r="O225" s="102"/>
      <c r="P225" s="102"/>
      <c r="R225" s="102"/>
      <c r="U225" s="66" t="s">
        <v>212</v>
      </c>
    </row>
    <row r="226" spans="1:22" s="81" customFormat="1" ht="25.5" customHeight="1" x14ac:dyDescent="0.35">
      <c r="A226" s="125" t="s">
        <v>924</v>
      </c>
      <c r="B226" s="91" t="s">
        <v>172</v>
      </c>
      <c r="C226" s="91">
        <v>2019</v>
      </c>
      <c r="D226" s="90">
        <v>2979</v>
      </c>
      <c r="E226" s="91" t="s">
        <v>161</v>
      </c>
      <c r="F226" s="80" t="s">
        <v>952</v>
      </c>
      <c r="G226" s="80" t="s">
        <v>953</v>
      </c>
      <c r="H226" s="80" t="s">
        <v>237</v>
      </c>
      <c r="I226" s="80" t="s">
        <v>165</v>
      </c>
      <c r="J226" s="81" t="s">
        <v>129</v>
      </c>
      <c r="K226" s="80" t="s">
        <v>185</v>
      </c>
      <c r="L226" s="80" t="s">
        <v>167</v>
      </c>
      <c r="M226" s="80" t="s">
        <v>167</v>
      </c>
      <c r="N226" s="80" t="s">
        <v>167</v>
      </c>
      <c r="O226" s="80" t="s">
        <v>176</v>
      </c>
      <c r="P226" s="80" t="s">
        <v>167</v>
      </c>
      <c r="Q226" s="81" t="s">
        <v>954</v>
      </c>
      <c r="R226" s="80" t="s">
        <v>170</v>
      </c>
      <c r="S226" s="81" t="s">
        <v>955</v>
      </c>
      <c r="U226" s="81" t="s">
        <v>161</v>
      </c>
    </row>
    <row r="227" spans="1:22" s="57" customFormat="1" ht="25.5" customHeight="1" x14ac:dyDescent="0.35">
      <c r="A227" s="117" t="s">
        <v>956</v>
      </c>
      <c r="B227" s="41" t="s">
        <v>172</v>
      </c>
      <c r="C227" s="41">
        <v>2018</v>
      </c>
      <c r="D227" s="43" t="s">
        <v>957</v>
      </c>
      <c r="E227" s="41" t="s">
        <v>161</v>
      </c>
      <c r="F227" s="57" t="s">
        <v>958</v>
      </c>
      <c r="G227" s="41" t="s">
        <v>959</v>
      </c>
      <c r="H227" s="41" t="s">
        <v>237</v>
      </c>
      <c r="I227" s="41" t="s">
        <v>165</v>
      </c>
      <c r="J227" s="41" t="s">
        <v>121</v>
      </c>
      <c r="K227" s="41" t="s">
        <v>139</v>
      </c>
      <c r="L227" s="41" t="s">
        <v>170</v>
      </c>
      <c r="M227" s="41" t="s">
        <v>167</v>
      </c>
      <c r="N227" s="41" t="s">
        <v>167</v>
      </c>
      <c r="O227" s="87" t="s">
        <v>168</v>
      </c>
      <c r="P227" s="41" t="s">
        <v>170</v>
      </c>
      <c r="Q227" s="41" t="s">
        <v>960</v>
      </c>
      <c r="R227" s="41" t="s">
        <v>167</v>
      </c>
      <c r="S227" s="41"/>
      <c r="T227" s="41" t="s">
        <v>961</v>
      </c>
      <c r="U227" s="41" t="s">
        <v>161</v>
      </c>
      <c r="V227" s="41" t="s">
        <v>179</v>
      </c>
    </row>
    <row r="228" spans="1:22" s="81" customFormat="1" ht="25.5" customHeight="1" x14ac:dyDescent="0.35">
      <c r="A228" s="127" t="s">
        <v>956</v>
      </c>
      <c r="B228" s="103" t="s">
        <v>172</v>
      </c>
      <c r="C228" s="103">
        <v>2018</v>
      </c>
      <c r="D228" s="105" t="s">
        <v>962</v>
      </c>
      <c r="E228" s="103" t="s">
        <v>161</v>
      </c>
      <c r="F228" s="81" t="s">
        <v>963</v>
      </c>
      <c r="G228" s="103" t="s">
        <v>959</v>
      </c>
      <c r="H228" s="103" t="s">
        <v>237</v>
      </c>
      <c r="I228" s="103" t="s">
        <v>165</v>
      </c>
      <c r="J228" s="103" t="s">
        <v>121</v>
      </c>
      <c r="K228" s="103" t="s">
        <v>139</v>
      </c>
      <c r="L228" s="103" t="s">
        <v>170</v>
      </c>
      <c r="M228" s="103" t="s">
        <v>167</v>
      </c>
      <c r="N228" s="103" t="s">
        <v>167</v>
      </c>
      <c r="O228" s="91" t="s">
        <v>168</v>
      </c>
      <c r="P228" s="103" t="s">
        <v>170</v>
      </c>
      <c r="Q228" s="103" t="s">
        <v>964</v>
      </c>
      <c r="R228" s="103" t="s">
        <v>167</v>
      </c>
      <c r="S228" s="103"/>
      <c r="T228" s="103" t="s">
        <v>965</v>
      </c>
      <c r="U228" s="103" t="s">
        <v>161</v>
      </c>
      <c r="V228" s="103" t="s">
        <v>179</v>
      </c>
    </row>
    <row r="229" spans="1:22" s="57" customFormat="1" ht="25.5" customHeight="1" x14ac:dyDescent="0.35">
      <c r="A229" s="117" t="s">
        <v>956</v>
      </c>
      <c r="B229" s="41" t="s">
        <v>172</v>
      </c>
      <c r="C229" s="41">
        <v>2018</v>
      </c>
      <c r="D229" s="43" t="s">
        <v>966</v>
      </c>
      <c r="E229" s="41" t="s">
        <v>161</v>
      </c>
      <c r="F229" s="57" t="s">
        <v>967</v>
      </c>
      <c r="G229" s="41" t="s">
        <v>959</v>
      </c>
      <c r="H229" s="41" t="s">
        <v>237</v>
      </c>
      <c r="I229" s="41" t="s">
        <v>165</v>
      </c>
      <c r="J229" s="41" t="s">
        <v>121</v>
      </c>
      <c r="K229" s="41" t="s">
        <v>139</v>
      </c>
      <c r="L229" s="41" t="s">
        <v>170</v>
      </c>
      <c r="M229" s="41" t="s">
        <v>167</v>
      </c>
      <c r="N229" s="41" t="s">
        <v>167</v>
      </c>
      <c r="O229" s="87" t="s">
        <v>968</v>
      </c>
      <c r="P229" s="41" t="s">
        <v>170</v>
      </c>
      <c r="Q229" s="41" t="s">
        <v>964</v>
      </c>
      <c r="R229" s="41" t="s">
        <v>167</v>
      </c>
      <c r="S229" s="41"/>
      <c r="T229" s="41" t="s">
        <v>965</v>
      </c>
      <c r="U229" s="41" t="s">
        <v>161</v>
      </c>
      <c r="V229" s="41" t="s">
        <v>179</v>
      </c>
    </row>
    <row r="230" spans="1:22" s="81" customFormat="1" ht="25.5" customHeight="1" x14ac:dyDescent="0.35">
      <c r="A230" s="127" t="s">
        <v>956</v>
      </c>
      <c r="B230" s="103" t="s">
        <v>172</v>
      </c>
      <c r="C230" s="103">
        <v>2018</v>
      </c>
      <c r="D230" s="105" t="s">
        <v>969</v>
      </c>
      <c r="E230" s="103" t="s">
        <v>161</v>
      </c>
      <c r="F230" s="81" t="s">
        <v>970</v>
      </c>
      <c r="G230" s="103" t="s">
        <v>959</v>
      </c>
      <c r="H230" s="103" t="s">
        <v>237</v>
      </c>
      <c r="I230" s="103" t="s">
        <v>165</v>
      </c>
      <c r="J230" s="103" t="s">
        <v>121</v>
      </c>
      <c r="K230" s="103" t="s">
        <v>139</v>
      </c>
      <c r="L230" s="103" t="s">
        <v>170</v>
      </c>
      <c r="M230" s="103" t="s">
        <v>167</v>
      </c>
      <c r="N230" s="103" t="s">
        <v>167</v>
      </c>
      <c r="O230" s="91" t="s">
        <v>971</v>
      </c>
      <c r="P230" s="103" t="s">
        <v>170</v>
      </c>
      <c r="Q230" s="103" t="s">
        <v>960</v>
      </c>
      <c r="R230" s="103" t="s">
        <v>167</v>
      </c>
      <c r="S230" s="103"/>
      <c r="T230" s="103" t="s">
        <v>972</v>
      </c>
      <c r="U230" s="103" t="s">
        <v>161</v>
      </c>
      <c r="V230" s="103" t="s">
        <v>179</v>
      </c>
    </row>
    <row r="231" spans="1:22" s="57" customFormat="1" ht="25.5" customHeight="1" x14ac:dyDescent="0.35">
      <c r="A231" s="117" t="s">
        <v>956</v>
      </c>
      <c r="B231" s="41" t="s">
        <v>172</v>
      </c>
      <c r="C231" s="41">
        <v>2018</v>
      </c>
      <c r="D231" s="43" t="s">
        <v>973</v>
      </c>
      <c r="E231" s="41" t="s">
        <v>161</v>
      </c>
      <c r="F231" s="57" t="s">
        <v>974</v>
      </c>
      <c r="G231" s="41" t="s">
        <v>959</v>
      </c>
      <c r="H231" s="41" t="s">
        <v>237</v>
      </c>
      <c r="I231" s="41" t="s">
        <v>165</v>
      </c>
      <c r="J231" s="41" t="s">
        <v>121</v>
      </c>
      <c r="K231" s="41" t="s">
        <v>139</v>
      </c>
      <c r="L231" s="41" t="s">
        <v>170</v>
      </c>
      <c r="M231" s="41" t="s">
        <v>167</v>
      </c>
      <c r="N231" s="41" t="s">
        <v>167</v>
      </c>
      <c r="O231" s="87" t="s">
        <v>971</v>
      </c>
      <c r="P231" s="41" t="s">
        <v>170</v>
      </c>
      <c r="Q231" s="41" t="s">
        <v>975</v>
      </c>
      <c r="R231" s="41" t="s">
        <v>170</v>
      </c>
      <c r="S231" s="41" t="s">
        <v>976</v>
      </c>
      <c r="T231" s="41"/>
      <c r="U231" s="41" t="s">
        <v>161</v>
      </c>
      <c r="V231" s="41" t="s">
        <v>179</v>
      </c>
    </row>
    <row r="232" spans="1:22" s="81" customFormat="1" ht="25.5" customHeight="1" x14ac:dyDescent="0.35">
      <c r="A232" s="127" t="s">
        <v>956</v>
      </c>
      <c r="B232" s="103" t="s">
        <v>172</v>
      </c>
      <c r="C232" s="103">
        <v>2018</v>
      </c>
      <c r="D232" s="105" t="s">
        <v>977</v>
      </c>
      <c r="E232" s="103" t="s">
        <v>161</v>
      </c>
      <c r="F232" s="81" t="s">
        <v>978</v>
      </c>
      <c r="G232" s="103" t="s">
        <v>959</v>
      </c>
      <c r="H232" s="103" t="s">
        <v>237</v>
      </c>
      <c r="I232" s="103" t="s">
        <v>165</v>
      </c>
      <c r="J232" s="103" t="s">
        <v>121</v>
      </c>
      <c r="K232" s="103" t="s">
        <v>139</v>
      </c>
      <c r="L232" s="103" t="s">
        <v>170</v>
      </c>
      <c r="M232" s="103" t="s">
        <v>167</v>
      </c>
      <c r="N232" s="103" t="s">
        <v>167</v>
      </c>
      <c r="O232" s="91" t="s">
        <v>971</v>
      </c>
      <c r="P232" s="103" t="s">
        <v>170</v>
      </c>
      <c r="Q232" s="103" t="s">
        <v>979</v>
      </c>
      <c r="R232" s="103" t="s">
        <v>170</v>
      </c>
      <c r="S232" s="103" t="s">
        <v>976</v>
      </c>
      <c r="T232" s="103"/>
      <c r="U232" s="103" t="s">
        <v>161</v>
      </c>
      <c r="V232" s="103" t="s">
        <v>179</v>
      </c>
    </row>
    <row r="233" spans="1:22" s="57" customFormat="1" ht="25.5" customHeight="1" x14ac:dyDescent="0.35">
      <c r="A233" s="117" t="s">
        <v>956</v>
      </c>
      <c r="B233" s="41" t="s">
        <v>172</v>
      </c>
      <c r="C233" s="41">
        <v>2018</v>
      </c>
      <c r="D233" s="43" t="s">
        <v>980</v>
      </c>
      <c r="E233" s="41" t="s">
        <v>161</v>
      </c>
      <c r="F233" s="57" t="s">
        <v>981</v>
      </c>
      <c r="G233" s="41" t="s">
        <v>959</v>
      </c>
      <c r="H233" s="41" t="s">
        <v>237</v>
      </c>
      <c r="I233" s="41" t="s">
        <v>165</v>
      </c>
      <c r="J233" s="41" t="s">
        <v>121</v>
      </c>
      <c r="K233" s="41" t="s">
        <v>139</v>
      </c>
      <c r="L233" s="41" t="s">
        <v>170</v>
      </c>
      <c r="M233" s="41" t="s">
        <v>167</v>
      </c>
      <c r="N233" s="41" t="s">
        <v>167</v>
      </c>
      <c r="O233" s="87" t="s">
        <v>971</v>
      </c>
      <c r="P233" s="41" t="s">
        <v>170</v>
      </c>
      <c r="Q233" s="41" t="s">
        <v>975</v>
      </c>
      <c r="R233" s="41" t="s">
        <v>170</v>
      </c>
      <c r="S233" s="41" t="s">
        <v>976</v>
      </c>
      <c r="T233" s="41"/>
      <c r="U233" s="41" t="s">
        <v>161</v>
      </c>
      <c r="V233" s="41" t="s">
        <v>179</v>
      </c>
    </row>
    <row r="234" spans="1:22" s="81" customFormat="1" ht="25.5" customHeight="1" x14ac:dyDescent="0.35">
      <c r="A234" s="127" t="s">
        <v>956</v>
      </c>
      <c r="B234" s="103" t="s">
        <v>172</v>
      </c>
      <c r="C234" s="103">
        <v>2018</v>
      </c>
      <c r="D234" s="105" t="s">
        <v>982</v>
      </c>
      <c r="E234" s="103" t="s">
        <v>161</v>
      </c>
      <c r="F234" s="81" t="s">
        <v>983</v>
      </c>
      <c r="G234" s="103" t="s">
        <v>959</v>
      </c>
      <c r="H234" s="103" t="s">
        <v>237</v>
      </c>
      <c r="I234" s="103" t="s">
        <v>165</v>
      </c>
      <c r="J234" s="103" t="s">
        <v>121</v>
      </c>
      <c r="K234" s="103" t="s">
        <v>139</v>
      </c>
      <c r="L234" s="103" t="s">
        <v>170</v>
      </c>
      <c r="M234" s="103" t="s">
        <v>167</v>
      </c>
      <c r="N234" s="103" t="s">
        <v>167</v>
      </c>
      <c r="O234" s="91" t="s">
        <v>971</v>
      </c>
      <c r="P234" s="103" t="s">
        <v>170</v>
      </c>
      <c r="Q234" s="103" t="s">
        <v>975</v>
      </c>
      <c r="R234" s="103" t="s">
        <v>170</v>
      </c>
      <c r="S234" s="103" t="s">
        <v>976</v>
      </c>
      <c r="T234" s="103"/>
      <c r="U234" s="103" t="s">
        <v>161</v>
      </c>
      <c r="V234" s="103" t="s">
        <v>179</v>
      </c>
    </row>
    <row r="235" spans="1:22" s="57" customFormat="1" ht="25.5" customHeight="1" x14ac:dyDescent="0.35">
      <c r="A235" s="117" t="s">
        <v>956</v>
      </c>
      <c r="B235" s="41" t="s">
        <v>172</v>
      </c>
      <c r="C235" s="41">
        <v>2018</v>
      </c>
      <c r="D235" s="43" t="s">
        <v>984</v>
      </c>
      <c r="E235" s="41" t="s">
        <v>161</v>
      </c>
      <c r="F235" s="57" t="s">
        <v>985</v>
      </c>
      <c r="G235" s="41" t="s">
        <v>959</v>
      </c>
      <c r="H235" s="41" t="s">
        <v>237</v>
      </c>
      <c r="I235" s="41" t="s">
        <v>165</v>
      </c>
      <c r="J235" s="41" t="s">
        <v>121</v>
      </c>
      <c r="K235" s="41" t="s">
        <v>139</v>
      </c>
      <c r="L235" s="41" t="s">
        <v>170</v>
      </c>
      <c r="M235" s="41" t="s">
        <v>167</v>
      </c>
      <c r="N235" s="41" t="s">
        <v>167</v>
      </c>
      <c r="O235" s="87" t="s">
        <v>971</v>
      </c>
      <c r="P235" s="41" t="s">
        <v>170</v>
      </c>
      <c r="Q235" s="41" t="s">
        <v>964</v>
      </c>
      <c r="R235" s="41" t="s">
        <v>167</v>
      </c>
      <c r="S235" s="41"/>
      <c r="T235" s="41" t="s">
        <v>972</v>
      </c>
      <c r="U235" s="41" t="s">
        <v>161</v>
      </c>
      <c r="V235" s="41" t="s">
        <v>179</v>
      </c>
    </row>
    <row r="236" spans="1:22" s="81" customFormat="1" ht="25.5" customHeight="1" x14ac:dyDescent="0.35">
      <c r="A236" s="127" t="s">
        <v>956</v>
      </c>
      <c r="B236" s="103" t="s">
        <v>172</v>
      </c>
      <c r="C236" s="103">
        <v>2018</v>
      </c>
      <c r="D236" s="105" t="s">
        <v>986</v>
      </c>
      <c r="E236" s="103" t="s">
        <v>161</v>
      </c>
      <c r="F236" s="81" t="s">
        <v>987</v>
      </c>
      <c r="G236" s="103" t="s">
        <v>959</v>
      </c>
      <c r="H236" s="103" t="s">
        <v>237</v>
      </c>
      <c r="I236" s="103" t="s">
        <v>165</v>
      </c>
      <c r="J236" s="103" t="s">
        <v>121</v>
      </c>
      <c r="K236" s="103" t="s">
        <v>139</v>
      </c>
      <c r="L236" s="103" t="s">
        <v>170</v>
      </c>
      <c r="M236" s="103" t="s">
        <v>167</v>
      </c>
      <c r="N236" s="103" t="s">
        <v>167</v>
      </c>
      <c r="O236" s="91" t="s">
        <v>971</v>
      </c>
      <c r="P236" s="103" t="s">
        <v>170</v>
      </c>
      <c r="Q236" s="103" t="s">
        <v>988</v>
      </c>
      <c r="R236" s="103" t="s">
        <v>170</v>
      </c>
      <c r="S236" s="103" t="s">
        <v>976</v>
      </c>
      <c r="T236" s="103"/>
      <c r="U236" s="103" t="s">
        <v>161</v>
      </c>
      <c r="V236" s="103" t="s">
        <v>179</v>
      </c>
    </row>
    <row r="237" spans="1:22" s="57" customFormat="1" ht="25.5" customHeight="1" x14ac:dyDescent="0.35">
      <c r="A237" s="117" t="s">
        <v>956</v>
      </c>
      <c r="B237" s="41" t="s">
        <v>172</v>
      </c>
      <c r="C237" s="41">
        <v>2018</v>
      </c>
      <c r="D237" s="43" t="s">
        <v>989</v>
      </c>
      <c r="E237" s="41" t="s">
        <v>161</v>
      </c>
      <c r="F237" s="57" t="s">
        <v>990</v>
      </c>
      <c r="G237" s="41" t="s">
        <v>959</v>
      </c>
      <c r="H237" s="41" t="s">
        <v>237</v>
      </c>
      <c r="I237" s="41" t="s">
        <v>165</v>
      </c>
      <c r="J237" s="41" t="s">
        <v>121</v>
      </c>
      <c r="K237" s="41" t="s">
        <v>139</v>
      </c>
      <c r="L237" s="41" t="s">
        <v>170</v>
      </c>
      <c r="M237" s="41" t="s">
        <v>167</v>
      </c>
      <c r="N237" s="41" t="s">
        <v>167</v>
      </c>
      <c r="O237" s="87" t="s">
        <v>971</v>
      </c>
      <c r="P237" s="41" t="s">
        <v>170</v>
      </c>
      <c r="Q237" s="41" t="s">
        <v>991</v>
      </c>
      <c r="R237" s="41" t="s">
        <v>170</v>
      </c>
      <c r="S237" s="41" t="s">
        <v>976</v>
      </c>
      <c r="T237" s="41"/>
      <c r="U237" s="41" t="s">
        <v>161</v>
      </c>
      <c r="V237" s="41" t="s">
        <v>179</v>
      </c>
    </row>
    <row r="238" spans="1:22" s="81" customFormat="1" ht="25.5" customHeight="1" x14ac:dyDescent="0.35">
      <c r="A238" s="127" t="s">
        <v>956</v>
      </c>
      <c r="B238" s="103" t="s">
        <v>172</v>
      </c>
      <c r="C238" s="103">
        <v>2018</v>
      </c>
      <c r="D238" s="105" t="s">
        <v>992</v>
      </c>
      <c r="E238" s="103" t="s">
        <v>161</v>
      </c>
      <c r="F238" s="81" t="s">
        <v>993</v>
      </c>
      <c r="G238" s="103" t="s">
        <v>959</v>
      </c>
      <c r="H238" s="103" t="s">
        <v>237</v>
      </c>
      <c r="I238" s="103" t="s">
        <v>207</v>
      </c>
      <c r="J238" s="103" t="s">
        <v>121</v>
      </c>
      <c r="K238" s="103" t="s">
        <v>139</v>
      </c>
      <c r="L238" s="103" t="s">
        <v>167</v>
      </c>
      <c r="M238" s="103" t="s">
        <v>167</v>
      </c>
      <c r="N238" s="103" t="s">
        <v>167</v>
      </c>
      <c r="O238" s="91" t="s">
        <v>971</v>
      </c>
      <c r="P238" s="103" t="s">
        <v>170</v>
      </c>
      <c r="Q238" s="103" t="s">
        <v>994</v>
      </c>
      <c r="R238" s="103" t="s">
        <v>167</v>
      </c>
      <c r="S238" s="103"/>
      <c r="T238" s="103" t="s">
        <v>995</v>
      </c>
      <c r="U238" s="103" t="s">
        <v>161</v>
      </c>
      <c r="V238" s="103" t="s">
        <v>179</v>
      </c>
    </row>
    <row r="239" spans="1:22" s="57" customFormat="1" ht="25.5" customHeight="1" x14ac:dyDescent="0.35">
      <c r="A239" s="117" t="s">
        <v>956</v>
      </c>
      <c r="B239" s="41" t="s">
        <v>172</v>
      </c>
      <c r="C239" s="41">
        <v>2018</v>
      </c>
      <c r="D239" s="43" t="s">
        <v>996</v>
      </c>
      <c r="E239" s="41" t="s">
        <v>161</v>
      </c>
      <c r="F239" s="57" t="s">
        <v>997</v>
      </c>
      <c r="G239" s="41" t="s">
        <v>959</v>
      </c>
      <c r="H239" s="41" t="s">
        <v>237</v>
      </c>
      <c r="I239" s="41" t="s">
        <v>207</v>
      </c>
      <c r="J239" s="41" t="s">
        <v>121</v>
      </c>
      <c r="K239" s="41" t="s">
        <v>139</v>
      </c>
      <c r="L239" s="41" t="s">
        <v>167</v>
      </c>
      <c r="M239" s="41" t="s">
        <v>167</v>
      </c>
      <c r="N239" s="41" t="s">
        <v>167</v>
      </c>
      <c r="O239" s="87" t="s">
        <v>971</v>
      </c>
      <c r="P239" s="41" t="s">
        <v>170</v>
      </c>
      <c r="Q239" s="41" t="s">
        <v>998</v>
      </c>
      <c r="R239" s="41" t="s">
        <v>167</v>
      </c>
      <c r="S239" s="41"/>
      <c r="T239" s="41" t="s">
        <v>998</v>
      </c>
      <c r="U239" s="41" t="s">
        <v>161</v>
      </c>
      <c r="V239" s="41" t="s">
        <v>179</v>
      </c>
    </row>
    <row r="240" spans="1:22" s="81" customFormat="1" ht="25.5" customHeight="1" x14ac:dyDescent="0.35">
      <c r="A240" s="127" t="s">
        <v>956</v>
      </c>
      <c r="B240" s="103" t="s">
        <v>172</v>
      </c>
      <c r="C240" s="103">
        <v>2018</v>
      </c>
      <c r="D240" s="105" t="s">
        <v>999</v>
      </c>
      <c r="E240" s="103" t="s">
        <v>570</v>
      </c>
      <c r="F240" s="81" t="s">
        <v>1000</v>
      </c>
      <c r="G240" s="103" t="s">
        <v>860</v>
      </c>
      <c r="H240" s="103" t="s">
        <v>164</v>
      </c>
      <c r="I240" s="103" t="s">
        <v>238</v>
      </c>
      <c r="J240" s="103" t="s">
        <v>1001</v>
      </c>
      <c r="K240" s="103" t="s">
        <v>240</v>
      </c>
      <c r="L240" s="103" t="s">
        <v>170</v>
      </c>
      <c r="M240" s="103" t="s">
        <v>170</v>
      </c>
      <c r="N240" s="103"/>
      <c r="O240" s="91"/>
      <c r="P240" s="103" t="s">
        <v>179</v>
      </c>
      <c r="Q240" s="103" t="s">
        <v>179</v>
      </c>
      <c r="R240" s="103" t="s">
        <v>179</v>
      </c>
      <c r="S240" s="103" t="s">
        <v>179</v>
      </c>
      <c r="T240" s="103" t="s">
        <v>179</v>
      </c>
      <c r="U240" s="103" t="s">
        <v>188</v>
      </c>
      <c r="V240" s="103" t="s">
        <v>179</v>
      </c>
    </row>
    <row r="241" spans="1:22" s="66" customFormat="1" ht="25.5" customHeight="1" x14ac:dyDescent="0.35">
      <c r="A241" s="118" t="s">
        <v>956</v>
      </c>
      <c r="B241" s="65" t="s">
        <v>172</v>
      </c>
      <c r="C241" s="65">
        <v>2018</v>
      </c>
      <c r="D241" s="96" t="s">
        <v>1002</v>
      </c>
      <c r="E241" s="65" t="s">
        <v>161</v>
      </c>
      <c r="F241" s="66" t="s">
        <v>1003</v>
      </c>
      <c r="G241" s="65" t="s">
        <v>959</v>
      </c>
      <c r="H241" s="65" t="s">
        <v>237</v>
      </c>
      <c r="I241" s="65" t="s">
        <v>165</v>
      </c>
      <c r="J241" s="65" t="s">
        <v>121</v>
      </c>
      <c r="K241" s="65" t="s">
        <v>139</v>
      </c>
      <c r="L241" s="65" t="s">
        <v>170</v>
      </c>
      <c r="M241" s="65" t="s">
        <v>167</v>
      </c>
      <c r="N241" s="65" t="s">
        <v>167</v>
      </c>
      <c r="O241" s="100" t="s">
        <v>971</v>
      </c>
      <c r="P241" s="65" t="s">
        <v>170</v>
      </c>
      <c r="Q241" s="65" t="s">
        <v>964</v>
      </c>
      <c r="R241" s="65" t="s">
        <v>170</v>
      </c>
      <c r="S241" s="65" t="s">
        <v>976</v>
      </c>
      <c r="T241" s="65"/>
      <c r="U241" s="65" t="s">
        <v>161</v>
      </c>
      <c r="V241" s="65" t="s">
        <v>179</v>
      </c>
    </row>
    <row r="242" spans="1:22" s="81" customFormat="1" ht="25.5" customHeight="1" x14ac:dyDescent="0.35">
      <c r="A242" s="127" t="s">
        <v>956</v>
      </c>
      <c r="B242" s="103" t="s">
        <v>159</v>
      </c>
      <c r="C242" s="103">
        <v>2018</v>
      </c>
      <c r="D242" s="105" t="s">
        <v>1004</v>
      </c>
      <c r="E242" s="103" t="s">
        <v>161</v>
      </c>
      <c r="F242" s="81" t="s">
        <v>1005</v>
      </c>
      <c r="G242" s="103" t="s">
        <v>183</v>
      </c>
      <c r="H242" s="103" t="s">
        <v>237</v>
      </c>
      <c r="I242" s="103" t="s">
        <v>165</v>
      </c>
      <c r="J242" s="103" t="s">
        <v>121</v>
      </c>
      <c r="K242" s="103" t="s">
        <v>134</v>
      </c>
      <c r="L242" s="103" t="s">
        <v>167</v>
      </c>
      <c r="M242" s="103" t="s">
        <v>167</v>
      </c>
      <c r="N242" s="103" t="s">
        <v>167</v>
      </c>
      <c r="O242" s="91" t="s">
        <v>168</v>
      </c>
      <c r="P242" s="103" t="s">
        <v>167</v>
      </c>
      <c r="Q242" s="103" t="s">
        <v>1006</v>
      </c>
      <c r="R242" s="103" t="s">
        <v>170</v>
      </c>
      <c r="S242" s="103" t="s">
        <v>1007</v>
      </c>
      <c r="T242" s="103"/>
      <c r="U242" s="103" t="s">
        <v>161</v>
      </c>
      <c r="V242" s="103"/>
    </row>
    <row r="243" spans="1:22" s="57" customFormat="1" ht="25.5" customHeight="1" x14ac:dyDescent="0.35">
      <c r="A243" s="117" t="s">
        <v>956</v>
      </c>
      <c r="B243" s="41" t="s">
        <v>172</v>
      </c>
      <c r="C243" s="41">
        <v>2017</v>
      </c>
      <c r="D243" s="43" t="s">
        <v>1008</v>
      </c>
      <c r="E243" s="41" t="s">
        <v>161</v>
      </c>
      <c r="F243" s="57" t="s">
        <v>1009</v>
      </c>
      <c r="G243" s="41" t="s">
        <v>1010</v>
      </c>
      <c r="H243" s="41" t="s">
        <v>164</v>
      </c>
      <c r="I243" s="41" t="s">
        <v>207</v>
      </c>
      <c r="J243" s="41" t="s">
        <v>121</v>
      </c>
      <c r="K243" s="41" t="s">
        <v>139</v>
      </c>
      <c r="L243" s="41" t="s">
        <v>167</v>
      </c>
      <c r="M243" s="41" t="s">
        <v>167</v>
      </c>
      <c r="N243" s="41" t="s">
        <v>167</v>
      </c>
      <c r="O243" s="87" t="s">
        <v>968</v>
      </c>
      <c r="P243" s="41" t="s">
        <v>170</v>
      </c>
      <c r="Q243" s="41" t="s">
        <v>1011</v>
      </c>
      <c r="R243" s="41" t="s">
        <v>170</v>
      </c>
      <c r="S243" s="41" t="s">
        <v>1012</v>
      </c>
      <c r="T243" s="41"/>
      <c r="U243" s="41" t="s">
        <v>161</v>
      </c>
      <c r="V243" s="41"/>
    </row>
    <row r="244" spans="1:22" s="81" customFormat="1" ht="25.5" customHeight="1" x14ac:dyDescent="0.35">
      <c r="A244" s="127" t="s">
        <v>956</v>
      </c>
      <c r="B244" s="103" t="s">
        <v>172</v>
      </c>
      <c r="C244" s="103">
        <v>2017</v>
      </c>
      <c r="D244" s="105" t="s">
        <v>1013</v>
      </c>
      <c r="E244" s="103" t="s">
        <v>161</v>
      </c>
      <c r="F244" s="81" t="s">
        <v>1014</v>
      </c>
      <c r="G244" s="103" t="s">
        <v>959</v>
      </c>
      <c r="H244" s="103" t="s">
        <v>237</v>
      </c>
      <c r="I244" s="103" t="s">
        <v>165</v>
      </c>
      <c r="J244" s="103" t="s">
        <v>121</v>
      </c>
      <c r="K244" s="103" t="s">
        <v>139</v>
      </c>
      <c r="L244" s="103" t="s">
        <v>167</v>
      </c>
      <c r="M244" s="103" t="s">
        <v>167</v>
      </c>
      <c r="N244" s="103" t="s">
        <v>167</v>
      </c>
      <c r="O244" s="91" t="s">
        <v>1015</v>
      </c>
      <c r="P244" s="103" t="s">
        <v>170</v>
      </c>
      <c r="Q244" s="103" t="s">
        <v>1016</v>
      </c>
      <c r="R244" s="103" t="s">
        <v>170</v>
      </c>
      <c r="S244" s="103" t="s">
        <v>1017</v>
      </c>
      <c r="T244" s="103"/>
      <c r="U244" s="103" t="s">
        <v>161</v>
      </c>
      <c r="V244" s="103"/>
    </row>
    <row r="245" spans="1:22" s="57" customFormat="1" ht="25.5" customHeight="1" x14ac:dyDescent="0.35">
      <c r="A245" s="117" t="s">
        <v>956</v>
      </c>
      <c r="B245" s="41" t="s">
        <v>172</v>
      </c>
      <c r="C245" s="41">
        <v>2017</v>
      </c>
      <c r="D245" s="43" t="s">
        <v>1018</v>
      </c>
      <c r="E245" s="41" t="s">
        <v>161</v>
      </c>
      <c r="F245" s="57" t="s">
        <v>1019</v>
      </c>
      <c r="G245" s="41" t="s">
        <v>1020</v>
      </c>
      <c r="H245" s="41" t="s">
        <v>164</v>
      </c>
      <c r="I245" s="41" t="s">
        <v>165</v>
      </c>
      <c r="J245" s="41" t="s">
        <v>120</v>
      </c>
      <c r="K245" s="41" t="s">
        <v>197</v>
      </c>
      <c r="L245" s="41" t="s">
        <v>167</v>
      </c>
      <c r="M245" s="41" t="s">
        <v>167</v>
      </c>
      <c r="N245" s="41" t="s">
        <v>167</v>
      </c>
      <c r="O245" s="87" t="s">
        <v>176</v>
      </c>
      <c r="P245" s="41" t="s">
        <v>167</v>
      </c>
      <c r="Q245" s="41" t="s">
        <v>1021</v>
      </c>
      <c r="R245" s="41" t="s">
        <v>170</v>
      </c>
      <c r="S245" s="41" t="s">
        <v>1022</v>
      </c>
      <c r="T245" s="41"/>
      <c r="U245" s="41" t="s">
        <v>161</v>
      </c>
      <c r="V245" s="41"/>
    </row>
    <row r="246" spans="1:22" s="81" customFormat="1" ht="25.5" customHeight="1" x14ac:dyDescent="0.35">
      <c r="A246" s="127" t="s">
        <v>956</v>
      </c>
      <c r="B246" s="103" t="s">
        <v>159</v>
      </c>
      <c r="C246" s="103">
        <v>2018</v>
      </c>
      <c r="D246" s="105" t="s">
        <v>1023</v>
      </c>
      <c r="E246" s="103" t="s">
        <v>181</v>
      </c>
      <c r="F246" s="81" t="s">
        <v>1024</v>
      </c>
      <c r="G246" s="103" t="s">
        <v>1025</v>
      </c>
      <c r="H246" s="103" t="s">
        <v>237</v>
      </c>
      <c r="I246" s="103" t="s">
        <v>238</v>
      </c>
      <c r="J246" s="103" t="s">
        <v>126</v>
      </c>
      <c r="K246" s="103" t="s">
        <v>1026</v>
      </c>
      <c r="L246" s="103" t="s">
        <v>170</v>
      </c>
      <c r="M246" s="103" t="s">
        <v>170</v>
      </c>
      <c r="N246" s="103"/>
      <c r="O246" s="91"/>
      <c r="P246" s="103" t="s">
        <v>179</v>
      </c>
      <c r="Q246" s="103" t="s">
        <v>179</v>
      </c>
      <c r="R246" s="103" t="s">
        <v>179</v>
      </c>
      <c r="S246" s="103" t="s">
        <v>179</v>
      </c>
      <c r="T246" s="103" t="s">
        <v>179</v>
      </c>
      <c r="U246" s="103" t="s">
        <v>188</v>
      </c>
      <c r="V246" s="103"/>
    </row>
    <row r="247" spans="1:22" s="57" customFormat="1" ht="25.5" customHeight="1" x14ac:dyDescent="0.35">
      <c r="A247" s="117" t="s">
        <v>956</v>
      </c>
      <c r="B247" s="41" t="s">
        <v>172</v>
      </c>
      <c r="C247" s="41">
        <v>2017</v>
      </c>
      <c r="D247" s="43" t="s">
        <v>1027</v>
      </c>
      <c r="E247" s="41" t="s">
        <v>181</v>
      </c>
      <c r="F247" s="57" t="s">
        <v>1028</v>
      </c>
      <c r="G247" s="41" t="s">
        <v>330</v>
      </c>
      <c r="H247" s="41" t="s">
        <v>237</v>
      </c>
      <c r="I247" s="41" t="s">
        <v>165</v>
      </c>
      <c r="J247" s="41" t="s">
        <v>1029</v>
      </c>
      <c r="K247" s="41" t="s">
        <v>139</v>
      </c>
      <c r="L247" s="41" t="s">
        <v>170</v>
      </c>
      <c r="M247" s="41" t="s">
        <v>170</v>
      </c>
      <c r="N247" s="41"/>
      <c r="O247" s="87"/>
      <c r="P247" s="41" t="s">
        <v>179</v>
      </c>
      <c r="Q247" s="41" t="s">
        <v>179</v>
      </c>
      <c r="R247" s="41" t="s">
        <v>179</v>
      </c>
      <c r="S247" s="41" t="s">
        <v>179</v>
      </c>
      <c r="T247" s="41" t="s">
        <v>179</v>
      </c>
      <c r="U247" s="41" t="s">
        <v>188</v>
      </c>
      <c r="V247" s="41"/>
    </row>
    <row r="248" spans="1:22" s="81" customFormat="1" ht="25.5" customHeight="1" x14ac:dyDescent="0.35">
      <c r="A248" s="127" t="s">
        <v>956</v>
      </c>
      <c r="B248" s="103" t="s">
        <v>159</v>
      </c>
      <c r="C248" s="103">
        <v>2018</v>
      </c>
      <c r="D248" s="105" t="s">
        <v>1030</v>
      </c>
      <c r="E248" s="103" t="s">
        <v>161</v>
      </c>
      <c r="F248" s="81" t="s">
        <v>1031</v>
      </c>
      <c r="G248" s="103" t="s">
        <v>1032</v>
      </c>
      <c r="H248" s="103" t="s">
        <v>237</v>
      </c>
      <c r="I248" s="103" t="s">
        <v>238</v>
      </c>
      <c r="J248" s="103" t="s">
        <v>121</v>
      </c>
      <c r="K248" s="103" t="s">
        <v>136</v>
      </c>
      <c r="L248" s="103" t="s">
        <v>170</v>
      </c>
      <c r="M248" s="103" t="s">
        <v>170</v>
      </c>
      <c r="N248" s="103"/>
      <c r="O248" s="91"/>
      <c r="P248" s="103" t="s">
        <v>179</v>
      </c>
      <c r="Q248" s="103" t="s">
        <v>179</v>
      </c>
      <c r="R248" s="103" t="s">
        <v>179</v>
      </c>
      <c r="S248" s="103" t="s">
        <v>179</v>
      </c>
      <c r="T248" s="103" t="s">
        <v>179</v>
      </c>
      <c r="U248" s="103" t="s">
        <v>161</v>
      </c>
      <c r="V248" s="103"/>
    </row>
    <row r="249" spans="1:22" s="57" customFormat="1" ht="25.5" customHeight="1" x14ac:dyDescent="0.35">
      <c r="A249" s="117" t="s">
        <v>956</v>
      </c>
      <c r="B249" s="41" t="s">
        <v>159</v>
      </c>
      <c r="C249" s="41">
        <v>2018</v>
      </c>
      <c r="D249" s="43" t="s">
        <v>1033</v>
      </c>
      <c r="E249" s="41" t="s">
        <v>181</v>
      </c>
      <c r="F249" s="57" t="s">
        <v>1034</v>
      </c>
      <c r="G249" s="41" t="s">
        <v>1025</v>
      </c>
      <c r="H249" s="41" t="s">
        <v>164</v>
      </c>
      <c r="I249" s="41" t="s">
        <v>238</v>
      </c>
      <c r="J249" s="41" t="s">
        <v>121</v>
      </c>
      <c r="K249" s="41" t="s">
        <v>139</v>
      </c>
      <c r="L249" s="41" t="s">
        <v>170</v>
      </c>
      <c r="M249" s="41" t="s">
        <v>170</v>
      </c>
      <c r="N249" s="41"/>
      <c r="O249" s="87"/>
      <c r="P249" s="41" t="s">
        <v>179</v>
      </c>
      <c r="Q249" s="41" t="s">
        <v>179</v>
      </c>
      <c r="R249" s="41" t="s">
        <v>179</v>
      </c>
      <c r="S249" s="41" t="s">
        <v>179</v>
      </c>
      <c r="T249" s="41" t="s">
        <v>179</v>
      </c>
      <c r="U249" s="41" t="s">
        <v>188</v>
      </c>
      <c r="V249" s="41"/>
    </row>
    <row r="250" spans="1:22" s="81" customFormat="1" ht="25.5" customHeight="1" x14ac:dyDescent="0.35">
      <c r="A250" s="127" t="s">
        <v>956</v>
      </c>
      <c r="B250" s="103" t="s">
        <v>159</v>
      </c>
      <c r="C250" s="103">
        <v>2018</v>
      </c>
      <c r="D250" s="105" t="s">
        <v>1035</v>
      </c>
      <c r="E250" s="103" t="s">
        <v>181</v>
      </c>
      <c r="F250" s="81" t="s">
        <v>1036</v>
      </c>
      <c r="G250" s="103" t="s">
        <v>1025</v>
      </c>
      <c r="H250" s="103" t="s">
        <v>164</v>
      </c>
      <c r="I250" s="103" t="s">
        <v>238</v>
      </c>
      <c r="J250" s="103" t="s">
        <v>121</v>
      </c>
      <c r="K250" s="103" t="s">
        <v>139</v>
      </c>
      <c r="L250" s="103" t="s">
        <v>170</v>
      </c>
      <c r="M250" s="103" t="s">
        <v>170</v>
      </c>
      <c r="N250" s="103"/>
      <c r="O250" s="91"/>
      <c r="P250" s="103" t="s">
        <v>179</v>
      </c>
      <c r="Q250" s="103" t="s">
        <v>179</v>
      </c>
      <c r="R250" s="103" t="s">
        <v>179</v>
      </c>
      <c r="S250" s="103" t="s">
        <v>179</v>
      </c>
      <c r="T250" s="103" t="s">
        <v>179</v>
      </c>
      <c r="U250" s="103" t="s">
        <v>188</v>
      </c>
      <c r="V250" s="103"/>
    </row>
    <row r="251" spans="1:22" s="57" customFormat="1" ht="25.5" customHeight="1" x14ac:dyDescent="0.35">
      <c r="A251" s="117" t="s">
        <v>956</v>
      </c>
      <c r="B251" s="41" t="s">
        <v>159</v>
      </c>
      <c r="C251" s="41">
        <v>2018</v>
      </c>
      <c r="D251" s="43" t="s">
        <v>1037</v>
      </c>
      <c r="E251" s="41" t="s">
        <v>181</v>
      </c>
      <c r="F251" s="57" t="s">
        <v>1038</v>
      </c>
      <c r="G251" s="41" t="s">
        <v>751</v>
      </c>
      <c r="H251" s="41" t="s">
        <v>164</v>
      </c>
      <c r="I251" s="41" t="s">
        <v>438</v>
      </c>
      <c r="J251" s="41" t="s">
        <v>121</v>
      </c>
      <c r="K251" s="41" t="s">
        <v>139</v>
      </c>
      <c r="L251" s="41" t="s">
        <v>170</v>
      </c>
      <c r="M251" s="41" t="s">
        <v>170</v>
      </c>
      <c r="N251" s="41"/>
      <c r="O251" s="87"/>
      <c r="P251" s="41" t="s">
        <v>179</v>
      </c>
      <c r="Q251" s="41" t="s">
        <v>179</v>
      </c>
      <c r="R251" s="41" t="s">
        <v>179</v>
      </c>
      <c r="S251" s="41" t="s">
        <v>179</v>
      </c>
      <c r="T251" s="41" t="s">
        <v>179</v>
      </c>
      <c r="U251" s="41" t="s">
        <v>188</v>
      </c>
      <c r="V251" s="44"/>
    </row>
    <row r="252" spans="1:22" s="81" customFormat="1" ht="25.5" customHeight="1" x14ac:dyDescent="0.35">
      <c r="A252" s="127" t="s">
        <v>956</v>
      </c>
      <c r="B252" s="103" t="s">
        <v>159</v>
      </c>
      <c r="C252" s="103">
        <v>2019</v>
      </c>
      <c r="D252" s="105" t="s">
        <v>1039</v>
      </c>
      <c r="E252" s="103" t="s">
        <v>161</v>
      </c>
      <c r="F252" s="81" t="s">
        <v>1040</v>
      </c>
      <c r="G252" s="103" t="s">
        <v>959</v>
      </c>
      <c r="H252" s="103" t="s">
        <v>237</v>
      </c>
      <c r="I252" s="103" t="s">
        <v>703</v>
      </c>
      <c r="J252" s="103" t="s">
        <v>1041</v>
      </c>
      <c r="K252" s="103" t="s">
        <v>139</v>
      </c>
      <c r="L252" s="103" t="s">
        <v>170</v>
      </c>
      <c r="M252" s="103" t="s">
        <v>170</v>
      </c>
      <c r="N252" s="103"/>
      <c r="O252" s="91"/>
      <c r="P252" s="103" t="s">
        <v>179</v>
      </c>
      <c r="Q252" s="103" t="s">
        <v>179</v>
      </c>
      <c r="R252" s="103" t="s">
        <v>179</v>
      </c>
      <c r="S252" s="103" t="s">
        <v>179</v>
      </c>
      <c r="T252" s="103" t="s">
        <v>179</v>
      </c>
      <c r="U252" s="81" t="s">
        <v>161</v>
      </c>
      <c r="V252" s="103" t="s">
        <v>179</v>
      </c>
    </row>
    <row r="253" spans="1:22" s="57" customFormat="1" ht="25.5" customHeight="1" x14ac:dyDescent="0.35">
      <c r="A253" s="117" t="s">
        <v>956</v>
      </c>
      <c r="B253" s="41" t="s">
        <v>159</v>
      </c>
      <c r="C253" s="41">
        <v>2019</v>
      </c>
      <c r="D253" s="43" t="s">
        <v>1042</v>
      </c>
      <c r="E253" s="41" t="s">
        <v>430</v>
      </c>
      <c r="F253" s="57" t="s">
        <v>1043</v>
      </c>
      <c r="G253" s="41" t="s">
        <v>1044</v>
      </c>
      <c r="H253" s="41" t="s">
        <v>237</v>
      </c>
      <c r="I253" s="41" t="s">
        <v>238</v>
      </c>
      <c r="J253" s="41" t="s">
        <v>127</v>
      </c>
      <c r="K253" s="41" t="s">
        <v>139</v>
      </c>
      <c r="L253" s="41" t="s">
        <v>170</v>
      </c>
      <c r="M253" s="41" t="s">
        <v>170</v>
      </c>
      <c r="N253" s="41"/>
      <c r="O253" s="87"/>
      <c r="P253" s="41" t="s">
        <v>179</v>
      </c>
      <c r="Q253" s="41" t="s">
        <v>179</v>
      </c>
      <c r="R253" s="41" t="s">
        <v>179</v>
      </c>
      <c r="S253" s="41" t="s">
        <v>179</v>
      </c>
      <c r="T253" s="41" t="s">
        <v>179</v>
      </c>
      <c r="U253" s="57" t="s">
        <v>188</v>
      </c>
      <c r="V253" s="41" t="s">
        <v>179</v>
      </c>
    </row>
    <row r="254" spans="1:22" s="81" customFormat="1" ht="25.5" customHeight="1" x14ac:dyDescent="0.35">
      <c r="A254" s="127" t="s">
        <v>956</v>
      </c>
      <c r="B254" s="103" t="s">
        <v>159</v>
      </c>
      <c r="C254" s="103">
        <v>2019</v>
      </c>
      <c r="D254" s="105" t="s">
        <v>1045</v>
      </c>
      <c r="E254" s="103" t="s">
        <v>161</v>
      </c>
      <c r="F254" s="81" t="s">
        <v>1046</v>
      </c>
      <c r="G254" s="103" t="s">
        <v>959</v>
      </c>
      <c r="H254" s="103" t="s">
        <v>237</v>
      </c>
      <c r="I254" s="103" t="s">
        <v>703</v>
      </c>
      <c r="J254" s="103" t="s">
        <v>121</v>
      </c>
      <c r="K254" s="103" t="s">
        <v>139</v>
      </c>
      <c r="L254" s="103" t="s">
        <v>170</v>
      </c>
      <c r="M254" s="103" t="s">
        <v>170</v>
      </c>
      <c r="N254" s="103"/>
      <c r="O254" s="91"/>
      <c r="P254" s="103" t="s">
        <v>179</v>
      </c>
      <c r="Q254" s="103" t="s">
        <v>179</v>
      </c>
      <c r="R254" s="103" t="s">
        <v>179</v>
      </c>
      <c r="S254" s="103" t="s">
        <v>179</v>
      </c>
      <c r="T254" s="103" t="s">
        <v>179</v>
      </c>
      <c r="U254" s="81" t="s">
        <v>161</v>
      </c>
      <c r="V254" s="103" t="s">
        <v>179</v>
      </c>
    </row>
    <row r="255" spans="1:22" s="57" customFormat="1" ht="25.5" customHeight="1" x14ac:dyDescent="0.35">
      <c r="A255" s="117" t="s">
        <v>956</v>
      </c>
      <c r="B255" s="41" t="s">
        <v>159</v>
      </c>
      <c r="C255" s="41">
        <v>2019</v>
      </c>
      <c r="D255" s="43" t="s">
        <v>1047</v>
      </c>
      <c r="E255" s="41" t="s">
        <v>161</v>
      </c>
      <c r="F255" s="57" t="s">
        <v>1048</v>
      </c>
      <c r="G255" s="41" t="s">
        <v>959</v>
      </c>
      <c r="H255" s="41" t="s">
        <v>237</v>
      </c>
      <c r="I255" s="41" t="s">
        <v>165</v>
      </c>
      <c r="J255" s="41" t="s">
        <v>121</v>
      </c>
      <c r="K255" s="41" t="s">
        <v>139</v>
      </c>
      <c r="L255" s="41" t="s">
        <v>170</v>
      </c>
      <c r="M255" s="41" t="s">
        <v>167</v>
      </c>
      <c r="N255" s="41" t="s">
        <v>170</v>
      </c>
      <c r="O255" s="87"/>
      <c r="P255" s="41" t="s">
        <v>1049</v>
      </c>
      <c r="Q255" s="41" t="s">
        <v>201</v>
      </c>
      <c r="R255" s="41" t="s">
        <v>170</v>
      </c>
      <c r="S255" s="41" t="s">
        <v>1050</v>
      </c>
      <c r="T255" s="41" t="s">
        <v>179</v>
      </c>
      <c r="U255" s="57" t="s">
        <v>161</v>
      </c>
      <c r="V255" s="41" t="s">
        <v>179</v>
      </c>
    </row>
    <row r="256" spans="1:22" s="81" customFormat="1" ht="25.5" customHeight="1" x14ac:dyDescent="0.35">
      <c r="A256" s="127" t="s">
        <v>956</v>
      </c>
      <c r="B256" s="103" t="s">
        <v>159</v>
      </c>
      <c r="C256" s="103">
        <v>2019</v>
      </c>
      <c r="D256" s="105" t="s">
        <v>1051</v>
      </c>
      <c r="E256" s="103" t="s">
        <v>430</v>
      </c>
      <c r="F256" s="81" t="s">
        <v>1052</v>
      </c>
      <c r="G256" s="103" t="s">
        <v>1032</v>
      </c>
      <c r="H256" s="103" t="s">
        <v>237</v>
      </c>
      <c r="I256" s="103" t="s">
        <v>238</v>
      </c>
      <c r="J256" s="103" t="s">
        <v>121</v>
      </c>
      <c r="K256" s="103" t="s">
        <v>134</v>
      </c>
      <c r="L256" s="103" t="s">
        <v>170</v>
      </c>
      <c r="M256" s="103" t="s">
        <v>167</v>
      </c>
      <c r="N256" s="103" t="s">
        <v>170</v>
      </c>
      <c r="O256" s="91"/>
      <c r="P256" s="103" t="s">
        <v>170</v>
      </c>
      <c r="Q256" s="103" t="s">
        <v>1053</v>
      </c>
      <c r="R256" s="103" t="s">
        <v>170</v>
      </c>
      <c r="S256" s="103" t="s">
        <v>1054</v>
      </c>
      <c r="T256" s="103" t="s">
        <v>179</v>
      </c>
      <c r="U256" s="81" t="s">
        <v>188</v>
      </c>
      <c r="V256" s="103" t="s">
        <v>179</v>
      </c>
    </row>
    <row r="257" spans="1:22" s="57" customFormat="1" ht="25.5" customHeight="1" x14ac:dyDescent="0.35">
      <c r="A257" s="119" t="s">
        <v>956</v>
      </c>
      <c r="B257" s="44" t="s">
        <v>159</v>
      </c>
      <c r="C257" s="44">
        <v>2019</v>
      </c>
      <c r="D257" s="82" t="s">
        <v>1055</v>
      </c>
      <c r="E257" s="44" t="s">
        <v>430</v>
      </c>
      <c r="F257" s="59" t="s">
        <v>1056</v>
      </c>
      <c r="G257" s="59" t="s">
        <v>1032</v>
      </c>
      <c r="H257" s="59" t="s">
        <v>237</v>
      </c>
      <c r="I257" s="59" t="s">
        <v>238</v>
      </c>
      <c r="J257" s="59" t="s">
        <v>121</v>
      </c>
      <c r="K257" s="59" t="s">
        <v>1001</v>
      </c>
      <c r="L257" s="59" t="s">
        <v>170</v>
      </c>
      <c r="M257" s="59" t="s">
        <v>170</v>
      </c>
      <c r="N257" s="59"/>
      <c r="O257" s="83"/>
      <c r="P257" s="59" t="s">
        <v>179</v>
      </c>
      <c r="Q257" s="59" t="s">
        <v>179</v>
      </c>
      <c r="R257" s="59" t="s">
        <v>179</v>
      </c>
      <c r="S257" s="59" t="s">
        <v>179</v>
      </c>
      <c r="T257" s="59" t="s">
        <v>179</v>
      </c>
      <c r="U257" s="57" t="s">
        <v>188</v>
      </c>
      <c r="V257" s="59" t="s">
        <v>179</v>
      </c>
    </row>
    <row r="258" spans="1:22" s="81" customFormat="1" ht="25.5" customHeight="1" x14ac:dyDescent="0.35">
      <c r="A258" s="127" t="s">
        <v>956</v>
      </c>
      <c r="B258" s="103" t="s">
        <v>159</v>
      </c>
      <c r="C258" s="103">
        <v>2019</v>
      </c>
      <c r="D258" s="105" t="s">
        <v>1057</v>
      </c>
      <c r="E258" s="103" t="s">
        <v>161</v>
      </c>
      <c r="F258" s="81" t="s">
        <v>1058</v>
      </c>
      <c r="G258" s="103" t="s">
        <v>959</v>
      </c>
      <c r="H258" s="103" t="s">
        <v>237</v>
      </c>
      <c r="I258" s="103" t="s">
        <v>703</v>
      </c>
      <c r="J258" s="103" t="s">
        <v>121</v>
      </c>
      <c r="K258" s="103" t="s">
        <v>139</v>
      </c>
      <c r="L258" s="103" t="s">
        <v>170</v>
      </c>
      <c r="M258" s="103" t="s">
        <v>170</v>
      </c>
      <c r="N258" s="103"/>
      <c r="O258" s="91"/>
      <c r="P258" s="103" t="s">
        <v>179</v>
      </c>
      <c r="Q258" s="103" t="s">
        <v>179</v>
      </c>
      <c r="R258" s="103" t="s">
        <v>179</v>
      </c>
      <c r="S258" s="103" t="s">
        <v>179</v>
      </c>
      <c r="T258" s="103" t="s">
        <v>179</v>
      </c>
      <c r="U258" s="81" t="s">
        <v>161</v>
      </c>
      <c r="V258" s="103" t="s">
        <v>179</v>
      </c>
    </row>
    <row r="259" spans="1:22" s="57" customFormat="1" ht="25.5" customHeight="1" x14ac:dyDescent="0.35">
      <c r="A259" s="119" t="s">
        <v>956</v>
      </c>
      <c r="B259" s="44" t="s">
        <v>159</v>
      </c>
      <c r="C259" s="44">
        <v>2019</v>
      </c>
      <c r="D259" s="82" t="s">
        <v>1059</v>
      </c>
      <c r="E259" s="44" t="s">
        <v>161</v>
      </c>
      <c r="F259" s="59" t="s">
        <v>1060</v>
      </c>
      <c r="G259" s="59" t="s">
        <v>959</v>
      </c>
      <c r="H259" s="59" t="s">
        <v>237</v>
      </c>
      <c r="I259" s="59" t="s">
        <v>165</v>
      </c>
      <c r="J259" s="59" t="s">
        <v>121</v>
      </c>
      <c r="K259" s="59" t="s">
        <v>139</v>
      </c>
      <c r="L259" s="59" t="s">
        <v>170</v>
      </c>
      <c r="M259" s="59" t="s">
        <v>167</v>
      </c>
      <c r="N259" s="59" t="s">
        <v>170</v>
      </c>
      <c r="O259" s="83"/>
      <c r="P259" s="59" t="s">
        <v>170</v>
      </c>
      <c r="Q259" s="59" t="s">
        <v>201</v>
      </c>
      <c r="R259" s="59" t="s">
        <v>170</v>
      </c>
      <c r="S259" s="59" t="s">
        <v>1054</v>
      </c>
      <c r="T259" s="59" t="s">
        <v>179</v>
      </c>
      <c r="U259" s="57" t="s">
        <v>161</v>
      </c>
      <c r="V259" s="59" t="s">
        <v>179</v>
      </c>
    </row>
    <row r="260" spans="1:22" s="80" customFormat="1" ht="31.5" customHeight="1" x14ac:dyDescent="0.35">
      <c r="A260" s="127" t="s">
        <v>956</v>
      </c>
      <c r="B260" s="91" t="s">
        <v>159</v>
      </c>
      <c r="C260" s="91">
        <v>2019</v>
      </c>
      <c r="D260" s="106" t="s">
        <v>1061</v>
      </c>
      <c r="E260" s="91" t="s">
        <v>161</v>
      </c>
      <c r="F260" s="80" t="s">
        <v>1062</v>
      </c>
      <c r="G260" s="80" t="s">
        <v>175</v>
      </c>
      <c r="H260" s="80" t="s">
        <v>164</v>
      </c>
      <c r="I260" s="80" t="s">
        <v>165</v>
      </c>
      <c r="J260" s="81" t="s">
        <v>166</v>
      </c>
      <c r="K260" s="80" t="s">
        <v>197</v>
      </c>
      <c r="L260" s="80" t="s">
        <v>167</v>
      </c>
      <c r="M260" s="80" t="s">
        <v>167</v>
      </c>
      <c r="N260" s="80" t="s">
        <v>167</v>
      </c>
      <c r="O260" s="80" t="s">
        <v>168</v>
      </c>
      <c r="P260" s="80" t="s">
        <v>167</v>
      </c>
      <c r="Q260" s="81" t="s">
        <v>1063</v>
      </c>
      <c r="R260" s="80" t="s">
        <v>170</v>
      </c>
      <c r="S260" s="81" t="s">
        <v>1064</v>
      </c>
      <c r="T260" s="81" t="s">
        <v>179</v>
      </c>
      <c r="U260" s="80" t="s">
        <v>161</v>
      </c>
      <c r="V260" s="80" t="s">
        <v>179</v>
      </c>
    </row>
    <row r="261" spans="1:22" s="57" customFormat="1" ht="25.5" customHeight="1" x14ac:dyDescent="0.35">
      <c r="A261" s="119" t="s">
        <v>956</v>
      </c>
      <c r="B261" s="44" t="s">
        <v>159</v>
      </c>
      <c r="C261" s="44">
        <v>2019</v>
      </c>
      <c r="D261" s="82" t="s">
        <v>1065</v>
      </c>
      <c r="E261" s="44" t="s">
        <v>161</v>
      </c>
      <c r="F261" s="59" t="s">
        <v>1066</v>
      </c>
      <c r="G261" s="59" t="s">
        <v>175</v>
      </c>
      <c r="H261" s="59" t="s">
        <v>164</v>
      </c>
      <c r="I261" s="59" t="s">
        <v>165</v>
      </c>
      <c r="J261" s="59" t="s">
        <v>121</v>
      </c>
      <c r="K261" s="59" t="s">
        <v>134</v>
      </c>
      <c r="L261" s="59" t="s">
        <v>167</v>
      </c>
      <c r="M261" s="59" t="s">
        <v>167</v>
      </c>
      <c r="N261" s="59" t="s">
        <v>167</v>
      </c>
      <c r="O261" s="83" t="s">
        <v>168</v>
      </c>
      <c r="P261" s="59" t="s">
        <v>167</v>
      </c>
      <c r="Q261" s="59" t="s">
        <v>1067</v>
      </c>
      <c r="R261" s="59" t="s">
        <v>170</v>
      </c>
      <c r="S261" s="59" t="s">
        <v>1068</v>
      </c>
      <c r="T261" s="59"/>
      <c r="U261" s="57" t="s">
        <v>161</v>
      </c>
      <c r="V261" s="59" t="s">
        <v>179</v>
      </c>
    </row>
    <row r="262" spans="1:22" s="93" customFormat="1" ht="25.5" customHeight="1" x14ac:dyDescent="0.35">
      <c r="A262" s="125" t="s">
        <v>956</v>
      </c>
      <c r="B262" s="91" t="s">
        <v>172</v>
      </c>
      <c r="C262" s="91">
        <v>2019</v>
      </c>
      <c r="D262" s="90" t="s">
        <v>1069</v>
      </c>
      <c r="E262" s="103" t="s">
        <v>161</v>
      </c>
      <c r="F262" s="80" t="s">
        <v>1070</v>
      </c>
      <c r="G262" s="80" t="s">
        <v>1071</v>
      </c>
      <c r="H262" s="80" t="s">
        <v>237</v>
      </c>
      <c r="I262" s="80" t="s">
        <v>207</v>
      </c>
      <c r="J262" s="81" t="s">
        <v>121</v>
      </c>
      <c r="K262" s="80" t="s">
        <v>139</v>
      </c>
      <c r="L262" s="80" t="s">
        <v>167</v>
      </c>
      <c r="M262" s="80" t="s">
        <v>167</v>
      </c>
      <c r="N262" s="80" t="s">
        <v>167</v>
      </c>
      <c r="O262" s="80" t="s">
        <v>968</v>
      </c>
      <c r="P262" s="80" t="s">
        <v>170</v>
      </c>
      <c r="Q262" s="81" t="s">
        <v>452</v>
      </c>
      <c r="R262" s="80" t="s">
        <v>167</v>
      </c>
      <c r="S262" s="81"/>
      <c r="T262" s="81" t="s">
        <v>452</v>
      </c>
      <c r="U262" s="103" t="s">
        <v>161</v>
      </c>
      <c r="V262" s="81" t="s">
        <v>1072</v>
      </c>
    </row>
    <row r="263" spans="1:22" s="79" customFormat="1" ht="27" customHeight="1" x14ac:dyDescent="0.35">
      <c r="A263" s="123" t="s">
        <v>956</v>
      </c>
      <c r="B263" s="87" t="s">
        <v>172</v>
      </c>
      <c r="C263" s="87">
        <v>2019</v>
      </c>
      <c r="D263" s="88">
        <v>3537</v>
      </c>
      <c r="E263" s="87" t="s">
        <v>188</v>
      </c>
      <c r="F263" s="79" t="s">
        <v>1073</v>
      </c>
      <c r="G263" s="79" t="s">
        <v>1074</v>
      </c>
      <c r="H263" s="79" t="s">
        <v>164</v>
      </c>
      <c r="I263" s="79" t="s">
        <v>165</v>
      </c>
      <c r="J263" s="57" t="s">
        <v>121</v>
      </c>
      <c r="K263" s="79" t="s">
        <v>139</v>
      </c>
      <c r="L263" s="79" t="s">
        <v>167</v>
      </c>
      <c r="M263" s="79" t="s">
        <v>167</v>
      </c>
      <c r="N263" s="79" t="s">
        <v>167</v>
      </c>
      <c r="O263" s="79" t="s">
        <v>1075</v>
      </c>
      <c r="P263" s="79" t="s">
        <v>83</v>
      </c>
      <c r="Q263" s="57" t="s">
        <v>201</v>
      </c>
      <c r="R263" s="79" t="s">
        <v>170</v>
      </c>
      <c r="S263" s="57" t="s">
        <v>1076</v>
      </c>
      <c r="T263" s="57"/>
      <c r="U263" s="79" t="s">
        <v>212</v>
      </c>
    </row>
    <row r="264" spans="1:22" s="81" customFormat="1" ht="25.5" customHeight="1" x14ac:dyDescent="0.35">
      <c r="A264" s="117" t="s">
        <v>327</v>
      </c>
      <c r="B264" s="41" t="s">
        <v>172</v>
      </c>
      <c r="C264" s="41">
        <v>2018</v>
      </c>
      <c r="D264" s="67" t="s">
        <v>1077</v>
      </c>
      <c r="E264" s="41" t="s">
        <v>188</v>
      </c>
      <c r="F264" s="57" t="s">
        <v>1078</v>
      </c>
      <c r="G264" s="41" t="s">
        <v>1079</v>
      </c>
      <c r="H264" s="41" t="s">
        <v>164</v>
      </c>
      <c r="I264" s="41" t="s">
        <v>238</v>
      </c>
      <c r="J264" s="41" t="s">
        <v>120</v>
      </c>
      <c r="K264" s="41" t="s">
        <v>135</v>
      </c>
      <c r="L264" s="41" t="s">
        <v>170</v>
      </c>
      <c r="M264" s="41" t="s">
        <v>170</v>
      </c>
      <c r="N264" s="41"/>
      <c r="O264" s="87"/>
      <c r="P264" s="41" t="s">
        <v>179</v>
      </c>
      <c r="Q264" s="41" t="s">
        <v>179</v>
      </c>
      <c r="R264" s="41" t="s">
        <v>179</v>
      </c>
      <c r="S264" s="41" t="s">
        <v>179</v>
      </c>
      <c r="T264" s="41" t="s">
        <v>179</v>
      </c>
      <c r="U264" s="41" t="s">
        <v>212</v>
      </c>
      <c r="V264" s="41"/>
    </row>
    <row r="265" spans="1:22" s="57" customFormat="1" ht="25.5" customHeight="1" x14ac:dyDescent="0.35">
      <c r="A265" s="121" t="s">
        <v>503</v>
      </c>
      <c r="B265" s="87" t="s">
        <v>172</v>
      </c>
      <c r="C265" s="87">
        <v>2019</v>
      </c>
      <c r="D265" s="88">
        <v>2651</v>
      </c>
      <c r="E265" s="87" t="s">
        <v>161</v>
      </c>
      <c r="F265" s="79" t="s">
        <v>1080</v>
      </c>
      <c r="G265" s="79" t="s">
        <v>1081</v>
      </c>
      <c r="H265" s="79" t="s">
        <v>237</v>
      </c>
      <c r="I265" s="79" t="s">
        <v>527</v>
      </c>
      <c r="J265" s="57" t="s">
        <v>123</v>
      </c>
      <c r="K265" s="79" t="s">
        <v>137</v>
      </c>
      <c r="L265" s="79" t="s">
        <v>167</v>
      </c>
      <c r="M265" s="79" t="s">
        <v>167</v>
      </c>
      <c r="N265" s="79" t="s">
        <v>167</v>
      </c>
      <c r="O265" s="79" t="s">
        <v>176</v>
      </c>
      <c r="P265" s="79" t="s">
        <v>167</v>
      </c>
      <c r="Q265" s="57" t="s">
        <v>1082</v>
      </c>
      <c r="R265" s="79" t="s">
        <v>167</v>
      </c>
      <c r="T265" s="57" t="s">
        <v>1083</v>
      </c>
      <c r="U265" s="57" t="s">
        <v>161</v>
      </c>
      <c r="V265" s="57" t="s">
        <v>1084</v>
      </c>
    </row>
    <row r="266" spans="1:22" s="81" customFormat="1" ht="25.5" customHeight="1" x14ac:dyDescent="0.35">
      <c r="A266" s="125" t="s">
        <v>503</v>
      </c>
      <c r="B266" s="91" t="s">
        <v>172</v>
      </c>
      <c r="C266" s="91">
        <v>2019</v>
      </c>
      <c r="D266" s="90">
        <v>1623</v>
      </c>
      <c r="E266" s="91" t="s">
        <v>430</v>
      </c>
      <c r="F266" s="80" t="s">
        <v>1085</v>
      </c>
      <c r="G266" s="80" t="s">
        <v>1086</v>
      </c>
      <c r="H266" s="80" t="s">
        <v>237</v>
      </c>
      <c r="I266" s="80" t="s">
        <v>527</v>
      </c>
      <c r="J266" s="81" t="s">
        <v>611</v>
      </c>
      <c r="K266" s="80" t="s">
        <v>137</v>
      </c>
      <c r="L266" s="80" t="s">
        <v>167</v>
      </c>
      <c r="M266" s="80" t="s">
        <v>167</v>
      </c>
      <c r="N266" s="80" t="s">
        <v>167</v>
      </c>
      <c r="O266" s="80" t="s">
        <v>168</v>
      </c>
      <c r="P266" s="80" t="s">
        <v>167</v>
      </c>
      <c r="Q266" s="81" t="s">
        <v>1087</v>
      </c>
      <c r="R266" s="80" t="s">
        <v>167</v>
      </c>
      <c r="T266" s="81" t="s">
        <v>1088</v>
      </c>
      <c r="U266" s="81" t="s">
        <v>212</v>
      </c>
      <c r="V266" s="81" t="s">
        <v>1089</v>
      </c>
    </row>
    <row r="267" spans="1:22" s="57" customFormat="1" ht="25.5" customHeight="1" x14ac:dyDescent="0.35">
      <c r="A267" s="121" t="s">
        <v>158</v>
      </c>
      <c r="B267" s="87" t="s">
        <v>172</v>
      </c>
      <c r="C267" s="87">
        <v>2019</v>
      </c>
      <c r="D267" s="88">
        <v>3495</v>
      </c>
      <c r="E267" s="87" t="s">
        <v>161</v>
      </c>
      <c r="F267" s="79" t="s">
        <v>1090</v>
      </c>
      <c r="G267" s="79" t="s">
        <v>312</v>
      </c>
      <c r="H267" s="79" t="s">
        <v>164</v>
      </c>
      <c r="I267" s="79" t="s">
        <v>165</v>
      </c>
      <c r="J267" s="57" t="s">
        <v>121</v>
      </c>
      <c r="K267" s="79" t="s">
        <v>197</v>
      </c>
      <c r="L267" s="79" t="s">
        <v>167</v>
      </c>
      <c r="M267" s="79" t="s">
        <v>167</v>
      </c>
      <c r="N267" s="79" t="s">
        <v>167</v>
      </c>
      <c r="O267" s="79" t="s">
        <v>168</v>
      </c>
      <c r="P267" s="59" t="s">
        <v>170</v>
      </c>
      <c r="Q267" s="59" t="s">
        <v>1091</v>
      </c>
      <c r="R267" s="59" t="s">
        <v>170</v>
      </c>
      <c r="S267" s="59" t="s">
        <v>1092</v>
      </c>
      <c r="T267" s="59"/>
      <c r="U267" s="59" t="s">
        <v>161</v>
      </c>
      <c r="V267" s="59" t="s">
        <v>179</v>
      </c>
    </row>
    <row r="268" spans="1:22" s="81" customFormat="1" ht="25.5" customHeight="1" x14ac:dyDescent="0.35">
      <c r="A268" s="125" t="s">
        <v>533</v>
      </c>
      <c r="B268" s="91" t="s">
        <v>172</v>
      </c>
      <c r="C268" s="91">
        <v>2019</v>
      </c>
      <c r="D268" s="90" t="s">
        <v>1093</v>
      </c>
      <c r="E268" s="91" t="s">
        <v>430</v>
      </c>
      <c r="F268" s="80" t="s">
        <v>1094</v>
      </c>
      <c r="G268" s="80" t="s">
        <v>1095</v>
      </c>
      <c r="H268" s="80" t="s">
        <v>237</v>
      </c>
      <c r="I268" s="80" t="s">
        <v>238</v>
      </c>
      <c r="J268" s="81" t="s">
        <v>166</v>
      </c>
      <c r="K268" s="80" t="s">
        <v>185</v>
      </c>
      <c r="L268" s="80" t="s">
        <v>170</v>
      </c>
      <c r="M268" s="80" t="s">
        <v>170</v>
      </c>
      <c r="N268" s="80"/>
      <c r="O268" s="80"/>
      <c r="P268" s="80"/>
      <c r="R268" s="80"/>
      <c r="U268" s="81" t="s">
        <v>188</v>
      </c>
    </row>
    <row r="269" spans="1:22" s="57" customFormat="1" ht="25.5" customHeight="1" x14ac:dyDescent="0.35">
      <c r="A269" s="121" t="s">
        <v>533</v>
      </c>
      <c r="B269" s="87" t="s">
        <v>172</v>
      </c>
      <c r="C269" s="87">
        <v>2019</v>
      </c>
      <c r="D269" s="88" t="s">
        <v>1096</v>
      </c>
      <c r="E269" s="41" t="s">
        <v>161</v>
      </c>
      <c r="F269" s="79" t="s">
        <v>1097</v>
      </c>
      <c r="G269" s="79" t="s">
        <v>1098</v>
      </c>
      <c r="H269" s="79" t="s">
        <v>237</v>
      </c>
      <c r="I269" s="79" t="s">
        <v>238</v>
      </c>
      <c r="J269" s="57" t="s">
        <v>122</v>
      </c>
      <c r="K269" s="79" t="s">
        <v>284</v>
      </c>
      <c r="L269" s="79" t="s">
        <v>170</v>
      </c>
      <c r="M269" s="79" t="s">
        <v>170</v>
      </c>
      <c r="N269" s="79"/>
      <c r="O269" s="79"/>
      <c r="P269" s="79"/>
      <c r="R269" s="79"/>
      <c r="U269" s="41" t="s">
        <v>161</v>
      </c>
    </row>
    <row r="270" spans="1:22" s="81" customFormat="1" ht="25.5" customHeight="1" x14ac:dyDescent="0.35">
      <c r="A270" s="125" t="s">
        <v>533</v>
      </c>
      <c r="B270" s="91" t="s">
        <v>172</v>
      </c>
      <c r="C270" s="91">
        <v>2019</v>
      </c>
      <c r="D270" s="90">
        <v>1952</v>
      </c>
      <c r="E270" s="41" t="s">
        <v>161</v>
      </c>
      <c r="F270" s="80" t="s">
        <v>1099</v>
      </c>
      <c r="G270" s="80" t="s">
        <v>380</v>
      </c>
      <c r="H270" s="80" t="s">
        <v>237</v>
      </c>
      <c r="I270" s="80" t="s">
        <v>238</v>
      </c>
      <c r="J270" s="81" t="s">
        <v>121</v>
      </c>
      <c r="K270" s="80" t="s">
        <v>139</v>
      </c>
      <c r="L270" s="80" t="s">
        <v>170</v>
      </c>
      <c r="M270" s="80" t="s">
        <v>170</v>
      </c>
      <c r="N270" s="80"/>
      <c r="O270" s="80"/>
      <c r="P270" s="80"/>
      <c r="R270" s="80"/>
      <c r="U270" s="41" t="s">
        <v>161</v>
      </c>
    </row>
    <row r="271" spans="1:22" s="41" customFormat="1" ht="25.5" customHeight="1" x14ac:dyDescent="0.35">
      <c r="A271" s="124" t="s">
        <v>806</v>
      </c>
      <c r="B271" s="87" t="s">
        <v>172</v>
      </c>
      <c r="C271" s="87">
        <v>2019</v>
      </c>
      <c r="D271" s="88" t="s">
        <v>1100</v>
      </c>
      <c r="E271" s="136" t="s">
        <v>161</v>
      </c>
      <c r="F271" s="136" t="s">
        <v>1101</v>
      </c>
      <c r="G271" s="136" t="s">
        <v>1102</v>
      </c>
      <c r="H271" s="136" t="s">
        <v>237</v>
      </c>
      <c r="I271" s="136" t="s">
        <v>238</v>
      </c>
      <c r="J271" s="136" t="s">
        <v>1103</v>
      </c>
      <c r="K271" s="136" t="s">
        <v>1104</v>
      </c>
      <c r="L271" s="136" t="s">
        <v>170</v>
      </c>
      <c r="M271" s="136" t="s">
        <v>170</v>
      </c>
      <c r="N271" s="138"/>
      <c r="O271" s="138"/>
      <c r="P271" s="138"/>
      <c r="Q271" s="138"/>
      <c r="R271" s="138"/>
      <c r="S271" s="138"/>
      <c r="T271" s="138"/>
      <c r="U271" s="138" t="s">
        <v>161</v>
      </c>
    </row>
    <row r="272" spans="1:22" s="81" customFormat="1" ht="25.5" customHeight="1" x14ac:dyDescent="0.35">
      <c r="A272" s="125" t="s">
        <v>806</v>
      </c>
      <c r="B272" s="91" t="s">
        <v>172</v>
      </c>
      <c r="C272" s="91">
        <v>2019</v>
      </c>
      <c r="D272" s="90">
        <v>2695</v>
      </c>
      <c r="E272" s="91" t="s">
        <v>430</v>
      </c>
      <c r="F272" s="80" t="s">
        <v>1105</v>
      </c>
      <c r="G272" s="80" t="s">
        <v>821</v>
      </c>
      <c r="H272" s="80" t="s">
        <v>237</v>
      </c>
      <c r="I272" s="80" t="s">
        <v>238</v>
      </c>
      <c r="J272" s="81" t="s">
        <v>1106</v>
      </c>
      <c r="K272" s="80" t="s">
        <v>134</v>
      </c>
      <c r="L272" s="80" t="s">
        <v>170</v>
      </c>
      <c r="M272" s="80" t="s">
        <v>170</v>
      </c>
      <c r="N272" s="80"/>
      <c r="O272" s="80"/>
      <c r="P272" s="80"/>
      <c r="R272" s="80"/>
      <c r="U272" s="81" t="s">
        <v>188</v>
      </c>
    </row>
    <row r="273" spans="1:21" s="57" customFormat="1" ht="25.5" customHeight="1" x14ac:dyDescent="0.35">
      <c r="A273" s="121" t="s">
        <v>806</v>
      </c>
      <c r="B273" s="87" t="s">
        <v>172</v>
      </c>
      <c r="C273" s="87">
        <v>2019</v>
      </c>
      <c r="D273" s="88">
        <v>3483</v>
      </c>
      <c r="E273" s="87" t="s">
        <v>181</v>
      </c>
      <c r="F273" s="79" t="s">
        <v>1107</v>
      </c>
      <c r="G273" s="79" t="s">
        <v>236</v>
      </c>
      <c r="H273" s="79" t="s">
        <v>164</v>
      </c>
      <c r="I273" s="79" t="s">
        <v>207</v>
      </c>
      <c r="J273" s="57" t="s">
        <v>120</v>
      </c>
      <c r="K273" s="79" t="s">
        <v>1108</v>
      </c>
      <c r="L273" s="79" t="s">
        <v>167</v>
      </c>
      <c r="M273" s="79" t="s">
        <v>170</v>
      </c>
      <c r="N273" s="79"/>
      <c r="O273" s="79"/>
      <c r="P273" s="79"/>
      <c r="R273" s="79"/>
      <c r="U273" s="57" t="s">
        <v>188</v>
      </c>
    </row>
    <row r="274" spans="1:21" s="103" customFormat="1" ht="36.75" customHeight="1" x14ac:dyDescent="0.35">
      <c r="A274" s="127" t="s">
        <v>806</v>
      </c>
      <c r="B274" s="91" t="s">
        <v>172</v>
      </c>
      <c r="C274" s="91">
        <v>2019</v>
      </c>
      <c r="D274" s="90">
        <v>3484</v>
      </c>
      <c r="E274" s="103" t="s">
        <v>161</v>
      </c>
      <c r="F274" s="137" t="s">
        <v>1109</v>
      </c>
      <c r="G274" s="137" t="s">
        <v>1110</v>
      </c>
      <c r="H274" s="137" t="s">
        <v>164</v>
      </c>
      <c r="I274" s="137" t="s">
        <v>207</v>
      </c>
      <c r="J274" s="137" t="s">
        <v>1103</v>
      </c>
      <c r="K274" s="137" t="s">
        <v>1108</v>
      </c>
      <c r="L274" s="137" t="s">
        <v>167</v>
      </c>
      <c r="M274" s="137" t="s">
        <v>170</v>
      </c>
      <c r="N274" s="41"/>
      <c r="O274" s="41"/>
      <c r="P274" s="41"/>
      <c r="Q274" s="41"/>
      <c r="R274" s="41"/>
      <c r="S274" s="41"/>
      <c r="T274" s="41"/>
      <c r="U274" s="41" t="s">
        <v>161</v>
      </c>
    </row>
    <row r="275" spans="1:21" s="57" customFormat="1" ht="25.5" customHeight="1" x14ac:dyDescent="0.35">
      <c r="A275" s="124" t="s">
        <v>675</v>
      </c>
      <c r="B275" s="79" t="s">
        <v>159</v>
      </c>
      <c r="C275" s="79">
        <v>2020</v>
      </c>
      <c r="D275" s="133">
        <v>2723</v>
      </c>
      <c r="E275" s="79" t="s">
        <v>161</v>
      </c>
      <c r="F275" s="79" t="s">
        <v>1111</v>
      </c>
      <c r="G275" s="79" t="s">
        <v>1112</v>
      </c>
      <c r="H275" s="79" t="s">
        <v>237</v>
      </c>
      <c r="I275" s="79" t="s">
        <v>238</v>
      </c>
      <c r="J275" s="57" t="s">
        <v>239</v>
      </c>
      <c r="K275" s="79" t="s">
        <v>1113</v>
      </c>
      <c r="L275" s="79" t="s">
        <v>170</v>
      </c>
      <c r="M275" s="79" t="s">
        <v>167</v>
      </c>
      <c r="N275" s="79" t="s">
        <v>170</v>
      </c>
      <c r="O275" s="79"/>
      <c r="P275" s="79"/>
      <c r="R275" s="79"/>
      <c r="U275" s="57" t="s">
        <v>161</v>
      </c>
    </row>
    <row r="276" spans="1:21" s="81" customFormat="1" ht="25.5" customHeight="1" x14ac:dyDescent="0.35">
      <c r="A276" s="124" t="s">
        <v>675</v>
      </c>
      <c r="B276" s="80" t="s">
        <v>159</v>
      </c>
      <c r="C276" s="80">
        <v>2020</v>
      </c>
      <c r="D276" s="134">
        <v>3556</v>
      </c>
      <c r="E276" s="80" t="s">
        <v>181</v>
      </c>
      <c r="F276" s="80" t="s">
        <v>1114</v>
      </c>
      <c r="G276" s="80" t="s">
        <v>1115</v>
      </c>
      <c r="H276" s="80" t="s">
        <v>164</v>
      </c>
      <c r="I276" s="80" t="s">
        <v>165</v>
      </c>
      <c r="J276" s="81" t="s">
        <v>1116</v>
      </c>
      <c r="K276" s="80" t="s">
        <v>246</v>
      </c>
      <c r="L276" s="80" t="s">
        <v>167</v>
      </c>
      <c r="M276" s="80" t="s">
        <v>167</v>
      </c>
      <c r="N276" s="80" t="s">
        <v>167</v>
      </c>
      <c r="O276" s="80" t="s">
        <v>1117</v>
      </c>
      <c r="P276" s="80"/>
      <c r="R276" s="80"/>
      <c r="U276" s="81" t="s">
        <v>188</v>
      </c>
    </row>
    <row r="277" spans="1:21" s="57" customFormat="1" ht="25.5" customHeight="1" x14ac:dyDescent="0.35">
      <c r="A277" s="124" t="s">
        <v>675</v>
      </c>
      <c r="B277" s="79" t="s">
        <v>159</v>
      </c>
      <c r="C277" s="79">
        <v>2020</v>
      </c>
      <c r="D277" s="133">
        <v>3558</v>
      </c>
      <c r="E277" s="79" t="s">
        <v>161</v>
      </c>
      <c r="F277" s="79" t="s">
        <v>1118</v>
      </c>
      <c r="G277" s="79" t="s">
        <v>287</v>
      </c>
      <c r="H277" s="79" t="s">
        <v>164</v>
      </c>
      <c r="I277" s="79" t="s">
        <v>238</v>
      </c>
      <c r="J277" s="57" t="s">
        <v>120</v>
      </c>
      <c r="K277" s="79" t="s">
        <v>197</v>
      </c>
      <c r="L277" s="79" t="s">
        <v>170</v>
      </c>
      <c r="M277" s="79" t="s">
        <v>170</v>
      </c>
      <c r="N277" s="79"/>
      <c r="O277" s="79"/>
      <c r="P277" s="79"/>
      <c r="R277" s="79"/>
      <c r="U277" s="57" t="s">
        <v>161</v>
      </c>
    </row>
    <row r="278" spans="1:21" s="81" customFormat="1" ht="25.5" customHeight="1" x14ac:dyDescent="0.35">
      <c r="A278" s="117" t="s">
        <v>233</v>
      </c>
      <c r="B278" s="80" t="s">
        <v>159</v>
      </c>
      <c r="C278" s="80">
        <v>2020</v>
      </c>
      <c r="D278" s="134">
        <v>2803</v>
      </c>
      <c r="E278" s="80" t="s">
        <v>188</v>
      </c>
      <c r="F278" s="80" t="s">
        <v>1119</v>
      </c>
      <c r="G278" s="80" t="s">
        <v>236</v>
      </c>
      <c r="H278" s="80" t="s">
        <v>237</v>
      </c>
      <c r="I278" s="80" t="s">
        <v>238</v>
      </c>
      <c r="J278" s="81" t="s">
        <v>120</v>
      </c>
      <c r="K278" s="80" t="s">
        <v>240</v>
      </c>
      <c r="L278" s="80" t="s">
        <v>170</v>
      </c>
      <c r="M278" s="80" t="s">
        <v>170</v>
      </c>
      <c r="N278" s="80"/>
      <c r="O278" s="80"/>
      <c r="P278" s="80" t="s">
        <v>170</v>
      </c>
      <c r="Q278" s="81" t="s">
        <v>83</v>
      </c>
      <c r="R278" s="80" t="s">
        <v>170</v>
      </c>
      <c r="S278" s="81" t="s">
        <v>1120</v>
      </c>
      <c r="U278" s="81" t="s">
        <v>188</v>
      </c>
    </row>
    <row r="279" spans="1:21" s="57" customFormat="1" ht="25.5" customHeight="1" x14ac:dyDescent="0.35">
      <c r="A279" s="117" t="s">
        <v>233</v>
      </c>
      <c r="B279" s="79" t="s">
        <v>159</v>
      </c>
      <c r="C279" s="79">
        <v>2020</v>
      </c>
      <c r="D279" s="133" t="s">
        <v>1121</v>
      </c>
      <c r="E279" s="79" t="s">
        <v>161</v>
      </c>
      <c r="F279" s="79" t="s">
        <v>1122</v>
      </c>
      <c r="G279" s="79" t="s">
        <v>236</v>
      </c>
      <c r="H279" s="79" t="s">
        <v>237</v>
      </c>
      <c r="I279" s="79" t="s">
        <v>238</v>
      </c>
      <c r="J279" s="57" t="s">
        <v>120</v>
      </c>
      <c r="K279" s="79" t="s">
        <v>1123</v>
      </c>
      <c r="L279" s="79" t="s">
        <v>170</v>
      </c>
      <c r="M279" s="79" t="s">
        <v>170</v>
      </c>
      <c r="N279" s="79"/>
      <c r="O279" s="79"/>
      <c r="P279" s="79" t="s">
        <v>170</v>
      </c>
      <c r="Q279" s="57" t="s">
        <v>83</v>
      </c>
      <c r="R279" s="79" t="s">
        <v>170</v>
      </c>
      <c r="S279" s="57" t="s">
        <v>1120</v>
      </c>
      <c r="U279" s="57" t="s">
        <v>161</v>
      </c>
    </row>
    <row r="280" spans="1:21" s="81" customFormat="1" ht="25.5" customHeight="1" x14ac:dyDescent="0.35">
      <c r="A280" s="117" t="s">
        <v>233</v>
      </c>
      <c r="B280" s="80" t="s">
        <v>159</v>
      </c>
      <c r="C280" s="80">
        <v>2020</v>
      </c>
      <c r="D280" s="134">
        <v>3572</v>
      </c>
      <c r="E280" s="80" t="s">
        <v>188</v>
      </c>
      <c r="F280" s="80" t="s">
        <v>1124</v>
      </c>
      <c r="G280" s="80" t="s">
        <v>326</v>
      </c>
      <c r="H280" s="80" t="s">
        <v>164</v>
      </c>
      <c r="I280" s="80" t="s">
        <v>238</v>
      </c>
      <c r="J280" s="81" t="s">
        <v>121</v>
      </c>
      <c r="K280" s="80" t="s">
        <v>197</v>
      </c>
      <c r="L280" s="80" t="s">
        <v>170</v>
      </c>
      <c r="M280" s="80" t="s">
        <v>170</v>
      </c>
      <c r="N280" s="80"/>
      <c r="O280" s="80"/>
      <c r="P280" s="80" t="s">
        <v>170</v>
      </c>
      <c r="Q280" s="81" t="s">
        <v>83</v>
      </c>
      <c r="R280" s="80" t="s">
        <v>170</v>
      </c>
      <c r="S280" s="81" t="s">
        <v>1125</v>
      </c>
      <c r="U280" s="81" t="s">
        <v>188</v>
      </c>
    </row>
    <row r="281" spans="1:21" s="57" customFormat="1" ht="25.5" customHeight="1" x14ac:dyDescent="0.35">
      <c r="A281" s="117" t="s">
        <v>327</v>
      </c>
      <c r="B281" s="79" t="s">
        <v>159</v>
      </c>
      <c r="C281" s="87">
        <v>2020</v>
      </c>
      <c r="D281" s="133" t="s">
        <v>1126</v>
      </c>
      <c r="E281" s="79" t="s">
        <v>181</v>
      </c>
      <c r="F281" s="79" t="s">
        <v>1127</v>
      </c>
      <c r="G281" s="79" t="s">
        <v>335</v>
      </c>
      <c r="H281" s="79" t="s">
        <v>237</v>
      </c>
      <c r="I281" s="79" t="s">
        <v>238</v>
      </c>
      <c r="J281" s="57" t="s">
        <v>121</v>
      </c>
      <c r="K281" s="79" t="s">
        <v>139</v>
      </c>
      <c r="L281" s="79" t="s">
        <v>170</v>
      </c>
      <c r="M281" s="79" t="s">
        <v>170</v>
      </c>
      <c r="N281" s="79"/>
      <c r="O281" s="79"/>
      <c r="P281" s="79"/>
      <c r="R281" s="79"/>
      <c r="U281" s="57" t="s">
        <v>188</v>
      </c>
    </row>
    <row r="282" spans="1:21" s="81" customFormat="1" ht="25.5" customHeight="1" x14ac:dyDescent="0.35">
      <c r="A282" s="117" t="s">
        <v>327</v>
      </c>
      <c r="B282" s="80" t="s">
        <v>159</v>
      </c>
      <c r="C282" s="80">
        <v>2020</v>
      </c>
      <c r="D282" s="134" t="s">
        <v>1128</v>
      </c>
      <c r="E282" s="80" t="s">
        <v>188</v>
      </c>
      <c r="F282" s="80" t="s">
        <v>1129</v>
      </c>
      <c r="G282" s="80" t="s">
        <v>1130</v>
      </c>
      <c r="H282" s="80" t="s">
        <v>237</v>
      </c>
      <c r="I282" s="80" t="s">
        <v>238</v>
      </c>
      <c r="J282" s="81" t="s">
        <v>120</v>
      </c>
      <c r="K282" s="80" t="s">
        <v>185</v>
      </c>
      <c r="L282" s="80" t="s">
        <v>170</v>
      </c>
      <c r="M282" s="80" t="s">
        <v>170</v>
      </c>
      <c r="N282" s="80"/>
      <c r="O282" s="80"/>
      <c r="P282" s="80"/>
      <c r="R282" s="80"/>
      <c r="U282" s="81" t="s">
        <v>188</v>
      </c>
    </row>
    <row r="283" spans="1:21" s="57" customFormat="1" ht="25.5" customHeight="1" x14ac:dyDescent="0.35">
      <c r="A283" s="117" t="s">
        <v>327</v>
      </c>
      <c r="B283" s="79" t="s">
        <v>159</v>
      </c>
      <c r="C283" s="87">
        <v>2020</v>
      </c>
      <c r="D283" s="133" t="s">
        <v>1131</v>
      </c>
      <c r="E283" s="79" t="s">
        <v>181</v>
      </c>
      <c r="F283" s="79" t="s">
        <v>1132</v>
      </c>
      <c r="G283" s="79" t="s">
        <v>335</v>
      </c>
      <c r="H283" s="79" t="s">
        <v>237</v>
      </c>
      <c r="I283" s="79" t="s">
        <v>238</v>
      </c>
      <c r="J283" s="57" t="s">
        <v>121</v>
      </c>
      <c r="K283" s="79" t="s">
        <v>139</v>
      </c>
      <c r="L283" s="79" t="s">
        <v>170</v>
      </c>
      <c r="M283" s="79" t="s">
        <v>170</v>
      </c>
      <c r="N283" s="79"/>
      <c r="O283" s="79"/>
      <c r="P283" s="79"/>
      <c r="R283" s="79"/>
      <c r="U283" s="57" t="s">
        <v>188</v>
      </c>
    </row>
    <row r="284" spans="1:21" s="81" customFormat="1" ht="25.5" customHeight="1" x14ac:dyDescent="0.35">
      <c r="A284" s="123" t="s">
        <v>791</v>
      </c>
      <c r="B284" s="80" t="s">
        <v>159</v>
      </c>
      <c r="C284" s="80">
        <v>2020</v>
      </c>
      <c r="D284" s="134" t="s">
        <v>1133</v>
      </c>
      <c r="E284" s="80" t="s">
        <v>161</v>
      </c>
      <c r="F284" s="80" t="s">
        <v>1134</v>
      </c>
      <c r="G284" s="80" t="s">
        <v>245</v>
      </c>
      <c r="H284" s="80" t="s">
        <v>237</v>
      </c>
      <c r="I284" s="80" t="s">
        <v>238</v>
      </c>
      <c r="J284" s="81" t="s">
        <v>121</v>
      </c>
      <c r="K284" s="80" t="s">
        <v>1135</v>
      </c>
      <c r="L284" s="80" t="s">
        <v>170</v>
      </c>
      <c r="M284" s="80" t="s">
        <v>170</v>
      </c>
      <c r="N284" s="80"/>
      <c r="O284" s="80"/>
      <c r="P284" s="80"/>
      <c r="R284" s="80"/>
      <c r="U284" s="81" t="s">
        <v>161</v>
      </c>
    </row>
    <row r="285" spans="1:21" s="57" customFormat="1" ht="25.5" customHeight="1" x14ac:dyDescent="0.35">
      <c r="A285" s="117" t="s">
        <v>924</v>
      </c>
      <c r="B285" s="79" t="s">
        <v>159</v>
      </c>
      <c r="C285" s="79">
        <v>2020</v>
      </c>
      <c r="D285" s="133">
        <v>2977</v>
      </c>
      <c r="E285" s="79" t="s">
        <v>188</v>
      </c>
      <c r="F285" s="79" t="s">
        <v>1136</v>
      </c>
      <c r="G285" s="79" t="s">
        <v>953</v>
      </c>
      <c r="H285" s="79" t="s">
        <v>237</v>
      </c>
      <c r="I285" s="79" t="s">
        <v>438</v>
      </c>
      <c r="J285" s="57" t="s">
        <v>129</v>
      </c>
      <c r="K285" s="79" t="s">
        <v>185</v>
      </c>
      <c r="L285" s="79" t="s">
        <v>167</v>
      </c>
      <c r="M285" s="79" t="s">
        <v>167</v>
      </c>
      <c r="N285" s="79" t="s">
        <v>167</v>
      </c>
      <c r="O285" s="79" t="s">
        <v>176</v>
      </c>
      <c r="P285" s="79" t="s">
        <v>167</v>
      </c>
      <c r="Q285" s="57" t="s">
        <v>1137</v>
      </c>
      <c r="R285" s="79" t="s">
        <v>170</v>
      </c>
      <c r="S285" s="57" t="s">
        <v>1138</v>
      </c>
      <c r="U285" s="57" t="s">
        <v>188</v>
      </c>
    </row>
    <row r="286" spans="1:21" s="81" customFormat="1" ht="25.5" customHeight="1" x14ac:dyDescent="0.35">
      <c r="A286" s="119" t="s">
        <v>377</v>
      </c>
      <c r="B286" s="80" t="s">
        <v>159</v>
      </c>
      <c r="C286" s="80">
        <v>2020</v>
      </c>
      <c r="D286" s="134" t="s">
        <v>1139</v>
      </c>
      <c r="E286" s="80" t="s">
        <v>161</v>
      </c>
      <c r="F286" s="80" t="s">
        <v>1140</v>
      </c>
      <c r="G286" s="80" t="s">
        <v>1141</v>
      </c>
      <c r="H286" s="80" t="s">
        <v>237</v>
      </c>
      <c r="I286" s="80" t="s">
        <v>238</v>
      </c>
      <c r="J286" s="81" t="s">
        <v>208</v>
      </c>
      <c r="K286" s="80" t="s">
        <v>139</v>
      </c>
      <c r="L286" s="80" t="s">
        <v>170</v>
      </c>
      <c r="M286" s="80" t="s">
        <v>170</v>
      </c>
      <c r="N286" s="80"/>
      <c r="O286" s="80"/>
      <c r="P286" s="80"/>
      <c r="R286" s="80"/>
      <c r="U286" s="81" t="s">
        <v>161</v>
      </c>
    </row>
    <row r="287" spans="1:21" s="57" customFormat="1" ht="25.5" customHeight="1" x14ac:dyDescent="0.35">
      <c r="A287" s="120" t="s">
        <v>377</v>
      </c>
      <c r="B287" s="79" t="s">
        <v>159</v>
      </c>
      <c r="C287" s="79">
        <v>2020</v>
      </c>
      <c r="D287" s="133" t="s">
        <v>1142</v>
      </c>
      <c r="E287" s="79" t="s">
        <v>161</v>
      </c>
      <c r="F287" s="79" t="s">
        <v>1143</v>
      </c>
      <c r="G287" s="79" t="s">
        <v>1144</v>
      </c>
      <c r="H287" s="79" t="s">
        <v>237</v>
      </c>
      <c r="I287" s="79" t="s">
        <v>238</v>
      </c>
      <c r="J287" s="57" t="s">
        <v>208</v>
      </c>
      <c r="K287" s="79" t="s">
        <v>139</v>
      </c>
      <c r="L287" s="79" t="s">
        <v>170</v>
      </c>
      <c r="M287" s="79" t="s">
        <v>170</v>
      </c>
      <c r="N287" s="79"/>
      <c r="O287" s="79"/>
      <c r="P287" s="79"/>
      <c r="R287" s="79"/>
      <c r="U287" s="57" t="s">
        <v>161</v>
      </c>
    </row>
    <row r="288" spans="1:21" s="81" customFormat="1" ht="25.5" customHeight="1" x14ac:dyDescent="0.35">
      <c r="A288" s="120" t="s">
        <v>377</v>
      </c>
      <c r="B288" s="80" t="s">
        <v>159</v>
      </c>
      <c r="C288" s="80">
        <v>2020</v>
      </c>
      <c r="D288" s="134" t="s">
        <v>1145</v>
      </c>
      <c r="E288" s="80" t="s">
        <v>161</v>
      </c>
      <c r="F288" s="80" t="s">
        <v>1146</v>
      </c>
      <c r="G288" s="80" t="s">
        <v>1147</v>
      </c>
      <c r="H288" s="80" t="s">
        <v>237</v>
      </c>
      <c r="I288" s="80" t="s">
        <v>207</v>
      </c>
      <c r="J288" s="81" t="s">
        <v>120</v>
      </c>
      <c r="K288" s="80" t="s">
        <v>246</v>
      </c>
      <c r="L288" s="80" t="s">
        <v>167</v>
      </c>
      <c r="M288" s="80" t="s">
        <v>167</v>
      </c>
      <c r="N288" s="80" t="s">
        <v>167</v>
      </c>
      <c r="O288" s="80" t="s">
        <v>176</v>
      </c>
      <c r="P288" s="80" t="s">
        <v>167</v>
      </c>
      <c r="Q288" s="81" t="s">
        <v>1148</v>
      </c>
      <c r="R288" s="80" t="s">
        <v>167</v>
      </c>
      <c r="T288" s="81" t="s">
        <v>1149</v>
      </c>
      <c r="U288" s="81" t="s">
        <v>161</v>
      </c>
    </row>
    <row r="289" spans="1:21" s="57" customFormat="1" ht="25.5" customHeight="1" x14ac:dyDescent="0.35">
      <c r="A289" s="120" t="s">
        <v>377</v>
      </c>
      <c r="B289" s="79" t="s">
        <v>159</v>
      </c>
      <c r="C289" s="79">
        <v>2020</v>
      </c>
      <c r="D289" s="133" t="s">
        <v>1150</v>
      </c>
      <c r="E289" s="79" t="s">
        <v>161</v>
      </c>
      <c r="F289" s="79" t="s">
        <v>1151</v>
      </c>
      <c r="G289" s="79" t="s">
        <v>326</v>
      </c>
      <c r="H289" s="79" t="s">
        <v>237</v>
      </c>
      <c r="I289" s="79" t="s">
        <v>238</v>
      </c>
      <c r="J289" s="57" t="s">
        <v>122</v>
      </c>
      <c r="K289" s="79" t="s">
        <v>246</v>
      </c>
      <c r="L289" s="79" t="s">
        <v>170</v>
      </c>
      <c r="M289" s="79" t="s">
        <v>170</v>
      </c>
      <c r="N289" s="79"/>
      <c r="O289" s="79"/>
      <c r="P289" s="79"/>
      <c r="R289" s="79"/>
      <c r="U289" s="57" t="s">
        <v>161</v>
      </c>
    </row>
    <row r="290" spans="1:21" s="81" customFormat="1" ht="25.5" customHeight="1" x14ac:dyDescent="0.35">
      <c r="A290" s="120" t="s">
        <v>377</v>
      </c>
      <c r="B290" s="80" t="s">
        <v>159</v>
      </c>
      <c r="C290" s="80">
        <v>2020</v>
      </c>
      <c r="D290" s="134" t="s">
        <v>1152</v>
      </c>
      <c r="E290" s="80" t="s">
        <v>430</v>
      </c>
      <c r="F290" s="80" t="s">
        <v>1153</v>
      </c>
      <c r="G290" s="80" t="s">
        <v>1154</v>
      </c>
      <c r="H290" s="80" t="s">
        <v>237</v>
      </c>
      <c r="I290" s="80" t="s">
        <v>441</v>
      </c>
      <c r="J290" s="81" t="s">
        <v>120</v>
      </c>
      <c r="K290" s="80" t="s">
        <v>134</v>
      </c>
      <c r="L290" s="80" t="s">
        <v>170</v>
      </c>
      <c r="M290" s="80" t="s">
        <v>170</v>
      </c>
      <c r="N290" s="80"/>
      <c r="O290" s="80"/>
      <c r="P290" s="80"/>
      <c r="R290" s="80"/>
      <c r="U290" s="81" t="s">
        <v>188</v>
      </c>
    </row>
    <row r="291" spans="1:21" s="57" customFormat="1" ht="25.5" customHeight="1" x14ac:dyDescent="0.35">
      <c r="A291" s="119" t="s">
        <v>956</v>
      </c>
      <c r="B291" s="79" t="s">
        <v>159</v>
      </c>
      <c r="C291" s="87">
        <v>2020</v>
      </c>
      <c r="D291" s="133">
        <v>2687</v>
      </c>
      <c r="E291" s="79" t="s">
        <v>161</v>
      </c>
      <c r="F291" s="79" t="s">
        <v>1155</v>
      </c>
      <c r="G291" s="79" t="s">
        <v>1156</v>
      </c>
      <c r="H291" s="79" t="s">
        <v>237</v>
      </c>
      <c r="I291" s="79" t="s">
        <v>165</v>
      </c>
      <c r="J291" s="57" t="s">
        <v>120</v>
      </c>
      <c r="K291" s="79" t="s">
        <v>197</v>
      </c>
      <c r="L291" s="79" t="s">
        <v>167</v>
      </c>
      <c r="M291" s="79" t="s">
        <v>167</v>
      </c>
      <c r="N291" s="79" t="s">
        <v>167</v>
      </c>
      <c r="O291" s="79" t="s">
        <v>168</v>
      </c>
      <c r="P291" s="79" t="s">
        <v>1157</v>
      </c>
      <c r="Q291" s="57" t="s">
        <v>1158</v>
      </c>
      <c r="R291" s="79" t="s">
        <v>170</v>
      </c>
      <c r="S291" s="57" t="s">
        <v>1159</v>
      </c>
      <c r="U291" s="57" t="s">
        <v>161</v>
      </c>
    </row>
    <row r="292" spans="1:21" s="81" customFormat="1" ht="25.5" customHeight="1" x14ac:dyDescent="0.35">
      <c r="A292" s="120" t="s">
        <v>791</v>
      </c>
      <c r="B292" s="80" t="s">
        <v>159</v>
      </c>
      <c r="C292" s="80">
        <v>2020</v>
      </c>
      <c r="D292" s="134" t="s">
        <v>1160</v>
      </c>
      <c r="E292" s="80" t="s">
        <v>161</v>
      </c>
      <c r="F292" s="80" t="s">
        <v>1134</v>
      </c>
      <c r="G292" s="80" t="s">
        <v>245</v>
      </c>
      <c r="H292" s="80" t="s">
        <v>237</v>
      </c>
      <c r="I292" s="80" t="s">
        <v>238</v>
      </c>
      <c r="J292" s="81" t="s">
        <v>121</v>
      </c>
      <c r="K292" s="80" t="s">
        <v>1161</v>
      </c>
      <c r="L292" s="80" t="s">
        <v>170</v>
      </c>
      <c r="M292" s="80" t="s">
        <v>170</v>
      </c>
      <c r="N292" s="80"/>
      <c r="O292" s="80"/>
      <c r="P292" s="80"/>
      <c r="R292" s="80"/>
      <c r="U292" s="81" t="s">
        <v>161</v>
      </c>
    </row>
    <row r="293" spans="1:21" s="57" customFormat="1" ht="25.5" customHeight="1" x14ac:dyDescent="0.35">
      <c r="A293" s="122" t="s">
        <v>791</v>
      </c>
      <c r="B293" s="79" t="s">
        <v>159</v>
      </c>
      <c r="C293" s="79">
        <v>2020</v>
      </c>
      <c r="D293" s="133" t="s">
        <v>1162</v>
      </c>
      <c r="E293" s="79" t="s">
        <v>161</v>
      </c>
      <c r="F293" s="79" t="s">
        <v>1163</v>
      </c>
      <c r="G293" s="79" t="s">
        <v>245</v>
      </c>
      <c r="H293" s="79" t="s">
        <v>237</v>
      </c>
      <c r="I293" s="79" t="s">
        <v>165</v>
      </c>
      <c r="J293" s="57" t="s">
        <v>121</v>
      </c>
      <c r="K293" s="79" t="s">
        <v>1164</v>
      </c>
      <c r="L293" s="79" t="s">
        <v>170</v>
      </c>
      <c r="M293" s="79" t="s">
        <v>170</v>
      </c>
      <c r="N293" s="79"/>
      <c r="O293" s="79"/>
      <c r="P293" s="79"/>
      <c r="R293" s="79"/>
      <c r="U293" s="57" t="s">
        <v>161</v>
      </c>
    </row>
    <row r="294" spans="1:21" s="81" customFormat="1" ht="25.5" customHeight="1" x14ac:dyDescent="0.35">
      <c r="A294" s="123" t="s">
        <v>791</v>
      </c>
      <c r="B294" s="80" t="s">
        <v>159</v>
      </c>
      <c r="C294" s="80">
        <v>2020</v>
      </c>
      <c r="D294" s="134" t="s">
        <v>1165</v>
      </c>
      <c r="E294" s="80" t="s">
        <v>161</v>
      </c>
      <c r="F294" s="80" t="s">
        <v>1166</v>
      </c>
      <c r="G294" s="80" t="s">
        <v>245</v>
      </c>
      <c r="H294" s="80" t="s">
        <v>237</v>
      </c>
      <c r="I294" s="80" t="s">
        <v>238</v>
      </c>
      <c r="J294" s="81" t="s">
        <v>121</v>
      </c>
      <c r="K294" s="80" t="s">
        <v>1164</v>
      </c>
      <c r="L294" s="80" t="s">
        <v>170</v>
      </c>
      <c r="M294" s="80" t="s">
        <v>170</v>
      </c>
      <c r="N294" s="80"/>
      <c r="O294" s="80"/>
      <c r="P294" s="80"/>
      <c r="R294" s="80"/>
      <c r="U294" s="81" t="s">
        <v>161</v>
      </c>
    </row>
    <row r="295" spans="1:21" s="57" customFormat="1" ht="25.5" customHeight="1" x14ac:dyDescent="0.35">
      <c r="A295" s="122" t="s">
        <v>791</v>
      </c>
      <c r="B295" s="79" t="s">
        <v>159</v>
      </c>
      <c r="C295" s="79">
        <v>2020</v>
      </c>
      <c r="D295" s="133" t="s">
        <v>1167</v>
      </c>
      <c r="E295" s="79" t="s">
        <v>161</v>
      </c>
      <c r="F295" s="79" t="s">
        <v>1166</v>
      </c>
      <c r="G295" s="79" t="s">
        <v>245</v>
      </c>
      <c r="H295" s="79" t="s">
        <v>237</v>
      </c>
      <c r="I295" s="79" t="s">
        <v>238</v>
      </c>
      <c r="J295" s="57" t="s">
        <v>121</v>
      </c>
      <c r="K295" s="79" t="s">
        <v>1168</v>
      </c>
      <c r="L295" s="79" t="s">
        <v>170</v>
      </c>
      <c r="M295" s="79" t="s">
        <v>170</v>
      </c>
      <c r="N295" s="79"/>
      <c r="O295" s="79"/>
      <c r="P295" s="79"/>
      <c r="R295" s="79"/>
      <c r="U295" s="57" t="s">
        <v>161</v>
      </c>
    </row>
    <row r="296" spans="1:21" s="81" customFormat="1" ht="25.5" customHeight="1" x14ac:dyDescent="0.35">
      <c r="A296" s="123" t="s">
        <v>791</v>
      </c>
      <c r="B296" s="80" t="s">
        <v>159</v>
      </c>
      <c r="C296" s="80">
        <v>2020</v>
      </c>
      <c r="D296" s="134" t="s">
        <v>1169</v>
      </c>
      <c r="E296" s="80" t="s">
        <v>161</v>
      </c>
      <c r="F296" s="80" t="s">
        <v>1170</v>
      </c>
      <c r="G296" s="80" t="s">
        <v>1171</v>
      </c>
      <c r="H296" s="80" t="s">
        <v>237</v>
      </c>
      <c r="I296" s="80" t="s">
        <v>165</v>
      </c>
      <c r="J296" s="81" t="s">
        <v>121</v>
      </c>
      <c r="K296" s="80" t="s">
        <v>134</v>
      </c>
      <c r="L296" s="80" t="s">
        <v>167</v>
      </c>
      <c r="M296" s="80" t="s">
        <v>170</v>
      </c>
      <c r="N296" s="80"/>
      <c r="O296" s="80"/>
      <c r="P296" s="80"/>
      <c r="R296" s="80"/>
      <c r="U296" s="81" t="s">
        <v>161</v>
      </c>
    </row>
    <row r="297" spans="1:21" s="57" customFormat="1" ht="25.5" customHeight="1" x14ac:dyDescent="0.35">
      <c r="A297" s="117" t="s">
        <v>845</v>
      </c>
      <c r="B297" s="79" t="s">
        <v>159</v>
      </c>
      <c r="C297" s="87">
        <v>2020</v>
      </c>
      <c r="D297" s="133" t="s">
        <v>1172</v>
      </c>
      <c r="E297" s="79" t="s">
        <v>188</v>
      </c>
      <c r="F297" s="79" t="s">
        <v>1173</v>
      </c>
      <c r="G297" s="79" t="s">
        <v>1174</v>
      </c>
      <c r="H297" s="79" t="s">
        <v>164</v>
      </c>
      <c r="I297" s="79" t="s">
        <v>238</v>
      </c>
      <c r="J297" s="57" t="s">
        <v>120</v>
      </c>
      <c r="K297" s="79" t="s">
        <v>1113</v>
      </c>
      <c r="L297" s="79" t="s">
        <v>170</v>
      </c>
      <c r="M297" s="79" t="s">
        <v>170</v>
      </c>
      <c r="N297" s="79"/>
      <c r="O297" s="79"/>
      <c r="P297" s="79" t="s">
        <v>170</v>
      </c>
      <c r="Q297" s="57" t="s">
        <v>83</v>
      </c>
      <c r="R297" s="79" t="s">
        <v>170</v>
      </c>
      <c r="S297" s="57" t="s">
        <v>1175</v>
      </c>
      <c r="U297" s="57" t="s">
        <v>188</v>
      </c>
    </row>
    <row r="298" spans="1:21" s="81" customFormat="1" ht="25.5" customHeight="1" x14ac:dyDescent="0.35">
      <c r="A298" s="117" t="s">
        <v>845</v>
      </c>
      <c r="B298" s="80" t="s">
        <v>159</v>
      </c>
      <c r="C298" s="91">
        <v>2021</v>
      </c>
      <c r="D298" s="134" t="s">
        <v>1176</v>
      </c>
      <c r="E298" s="80" t="s">
        <v>188</v>
      </c>
      <c r="F298" s="80" t="s">
        <v>1177</v>
      </c>
      <c r="G298" s="80" t="s">
        <v>1174</v>
      </c>
      <c r="H298" s="80" t="s">
        <v>164</v>
      </c>
      <c r="I298" s="80" t="s">
        <v>238</v>
      </c>
      <c r="J298" s="81" t="s">
        <v>120</v>
      </c>
      <c r="K298" s="80" t="s">
        <v>1113</v>
      </c>
      <c r="L298" s="80" t="s">
        <v>170</v>
      </c>
      <c r="M298" s="80" t="s">
        <v>170</v>
      </c>
      <c r="N298" s="80"/>
      <c r="O298" s="80"/>
      <c r="P298" s="80" t="s">
        <v>170</v>
      </c>
      <c r="Q298" s="81" t="s">
        <v>83</v>
      </c>
      <c r="R298" s="80" t="s">
        <v>170</v>
      </c>
      <c r="S298" s="81" t="s">
        <v>1175</v>
      </c>
      <c r="U298" s="81" t="s">
        <v>188</v>
      </c>
    </row>
    <row r="299" spans="1:21" s="57" customFormat="1" ht="25.5" customHeight="1" x14ac:dyDescent="0.35">
      <c r="A299" s="117" t="s">
        <v>845</v>
      </c>
      <c r="B299" s="79" t="s">
        <v>159</v>
      </c>
      <c r="C299" s="87">
        <v>2020</v>
      </c>
      <c r="D299" s="133" t="s">
        <v>1178</v>
      </c>
      <c r="E299" s="79" t="s">
        <v>188</v>
      </c>
      <c r="F299" s="79" t="s">
        <v>1179</v>
      </c>
      <c r="G299" s="79" t="s">
        <v>1174</v>
      </c>
      <c r="H299" s="79" t="s">
        <v>164</v>
      </c>
      <c r="I299" s="79" t="s">
        <v>238</v>
      </c>
      <c r="J299" s="57" t="s">
        <v>120</v>
      </c>
      <c r="K299" s="79" t="s">
        <v>1113</v>
      </c>
      <c r="L299" s="79" t="s">
        <v>170</v>
      </c>
      <c r="M299" s="79" t="s">
        <v>170</v>
      </c>
      <c r="N299" s="79"/>
      <c r="O299" s="79"/>
      <c r="P299" s="79" t="s">
        <v>170</v>
      </c>
      <c r="Q299" s="57" t="s">
        <v>83</v>
      </c>
      <c r="R299" s="79" t="s">
        <v>170</v>
      </c>
      <c r="S299" s="57" t="s">
        <v>1175</v>
      </c>
      <c r="U299" s="57" t="s">
        <v>188</v>
      </c>
    </row>
    <row r="300" spans="1:21" s="81" customFormat="1" ht="25.5" customHeight="1" x14ac:dyDescent="0.35">
      <c r="A300" s="117" t="s">
        <v>845</v>
      </c>
      <c r="B300" s="80" t="s">
        <v>159</v>
      </c>
      <c r="C300" s="80">
        <v>2020</v>
      </c>
      <c r="D300" s="134">
        <v>3576</v>
      </c>
      <c r="E300" s="80" t="s">
        <v>181</v>
      </c>
      <c r="F300" s="80" t="s">
        <v>1180</v>
      </c>
      <c r="G300" s="80" t="s">
        <v>1181</v>
      </c>
      <c r="H300" s="80" t="s">
        <v>164</v>
      </c>
      <c r="I300" s="80" t="s">
        <v>165</v>
      </c>
      <c r="J300" s="81" t="s">
        <v>120</v>
      </c>
      <c r="K300" s="80" t="s">
        <v>1182</v>
      </c>
      <c r="L300" s="80" t="s">
        <v>170</v>
      </c>
      <c r="M300" s="80" t="s">
        <v>170</v>
      </c>
      <c r="N300" s="80"/>
      <c r="O300" s="80"/>
      <c r="P300" s="80"/>
      <c r="R300" s="80"/>
      <c r="U300" s="81" t="s">
        <v>188</v>
      </c>
    </row>
    <row r="301" spans="1:21" s="57" customFormat="1" ht="25.5" customHeight="1" x14ac:dyDescent="0.35">
      <c r="A301" s="120" t="s">
        <v>924</v>
      </c>
      <c r="B301" s="79" t="s">
        <v>159</v>
      </c>
      <c r="C301" s="79">
        <v>2020</v>
      </c>
      <c r="D301" s="133" t="s">
        <v>1183</v>
      </c>
      <c r="E301" s="79" t="s">
        <v>161</v>
      </c>
      <c r="F301" s="79" t="s">
        <v>1184</v>
      </c>
      <c r="G301" s="79" t="s">
        <v>953</v>
      </c>
      <c r="H301" s="79" t="s">
        <v>237</v>
      </c>
      <c r="I301" s="79" t="s">
        <v>165</v>
      </c>
      <c r="J301" s="57" t="s">
        <v>1185</v>
      </c>
      <c r="K301" s="79" t="s">
        <v>185</v>
      </c>
      <c r="L301" s="79" t="s">
        <v>167</v>
      </c>
      <c r="M301" s="79" t="s">
        <v>167</v>
      </c>
      <c r="N301" s="79" t="s">
        <v>167</v>
      </c>
      <c r="O301" s="79" t="s">
        <v>176</v>
      </c>
      <c r="P301" s="79" t="s">
        <v>167</v>
      </c>
      <c r="Q301" s="57" t="s">
        <v>1186</v>
      </c>
      <c r="R301" s="79" t="s">
        <v>167</v>
      </c>
      <c r="T301" s="57" t="s">
        <v>1187</v>
      </c>
      <c r="U301" s="57" t="s">
        <v>161</v>
      </c>
    </row>
    <row r="302" spans="1:21" s="81" customFormat="1" ht="25.5" customHeight="1" x14ac:dyDescent="0.35">
      <c r="A302" s="126" t="s">
        <v>924</v>
      </c>
      <c r="B302" s="80" t="s">
        <v>159</v>
      </c>
      <c r="C302" s="80">
        <v>2020</v>
      </c>
      <c r="D302" s="134">
        <v>2978</v>
      </c>
      <c r="E302" s="80" t="s">
        <v>161</v>
      </c>
      <c r="F302" s="80" t="s">
        <v>1188</v>
      </c>
      <c r="G302" s="80" t="s">
        <v>1189</v>
      </c>
      <c r="H302" s="80" t="s">
        <v>237</v>
      </c>
      <c r="I302" s="80" t="s">
        <v>438</v>
      </c>
      <c r="J302" s="81" t="s">
        <v>1185</v>
      </c>
      <c r="K302" s="80" t="s">
        <v>185</v>
      </c>
      <c r="L302" s="80" t="s">
        <v>167</v>
      </c>
      <c r="M302" s="80" t="s">
        <v>170</v>
      </c>
      <c r="N302" s="80"/>
      <c r="O302" s="80"/>
      <c r="P302" s="80" t="s">
        <v>167</v>
      </c>
      <c r="Q302" s="81" t="s">
        <v>1190</v>
      </c>
      <c r="R302" s="80" t="s">
        <v>170</v>
      </c>
      <c r="S302" s="81" t="s">
        <v>1138</v>
      </c>
      <c r="U302" s="81" t="s">
        <v>161</v>
      </c>
    </row>
    <row r="303" spans="1:21" s="57" customFormat="1" ht="25.5" customHeight="1" x14ac:dyDescent="0.35">
      <c r="A303" s="120" t="s">
        <v>542</v>
      </c>
      <c r="B303" s="79" t="s">
        <v>159</v>
      </c>
      <c r="C303" s="87">
        <v>2020</v>
      </c>
      <c r="D303" s="133">
        <v>2614</v>
      </c>
      <c r="E303" s="79" t="s">
        <v>161</v>
      </c>
      <c r="F303" s="79" t="s">
        <v>1191</v>
      </c>
      <c r="G303" s="79" t="s">
        <v>618</v>
      </c>
      <c r="H303" s="79" t="s">
        <v>237</v>
      </c>
      <c r="I303" s="79" t="s">
        <v>527</v>
      </c>
      <c r="J303" s="57" t="s">
        <v>125</v>
      </c>
      <c r="K303" s="79" t="s">
        <v>137</v>
      </c>
      <c r="L303" s="79" t="s">
        <v>170</v>
      </c>
      <c r="M303" s="79" t="s">
        <v>170</v>
      </c>
      <c r="N303" s="79"/>
      <c r="O303" s="79"/>
      <c r="P303" s="79" t="s">
        <v>167</v>
      </c>
      <c r="Q303" s="57" t="s">
        <v>1192</v>
      </c>
      <c r="R303" s="79" t="s">
        <v>170</v>
      </c>
      <c r="S303" s="57" t="s">
        <v>1193</v>
      </c>
      <c r="U303" s="57" t="s">
        <v>161</v>
      </c>
    </row>
    <row r="304" spans="1:21" s="81" customFormat="1" ht="25.5" customHeight="1" x14ac:dyDescent="0.35">
      <c r="A304" s="120" t="s">
        <v>542</v>
      </c>
      <c r="B304" s="80" t="s">
        <v>159</v>
      </c>
      <c r="C304" s="91">
        <v>2020</v>
      </c>
      <c r="D304" s="134">
        <v>2615</v>
      </c>
      <c r="E304" s="80" t="s">
        <v>161</v>
      </c>
      <c r="F304" s="80" t="s">
        <v>1194</v>
      </c>
      <c r="G304" s="135" t="s">
        <v>618</v>
      </c>
      <c r="H304" s="80" t="s">
        <v>237</v>
      </c>
      <c r="I304" s="80" t="s">
        <v>527</v>
      </c>
      <c r="J304" s="81" t="s">
        <v>125</v>
      </c>
      <c r="K304" s="80" t="s">
        <v>137</v>
      </c>
      <c r="L304" s="80" t="s">
        <v>170</v>
      </c>
      <c r="M304" s="80" t="s">
        <v>170</v>
      </c>
      <c r="N304" s="80"/>
      <c r="O304" s="80"/>
      <c r="P304" s="80" t="s">
        <v>167</v>
      </c>
      <c r="Q304" s="81" t="s">
        <v>1195</v>
      </c>
      <c r="R304" s="80" t="s">
        <v>170</v>
      </c>
      <c r="S304" s="81" t="s">
        <v>1193</v>
      </c>
      <c r="U304" s="81" t="s">
        <v>161</v>
      </c>
    </row>
    <row r="305" spans="1:21" s="57" customFormat="1" ht="25.5" customHeight="1" x14ac:dyDescent="0.35">
      <c r="A305" s="120" t="s">
        <v>542</v>
      </c>
      <c r="B305" s="79" t="s">
        <v>159</v>
      </c>
      <c r="C305" s="87">
        <v>2020</v>
      </c>
      <c r="D305" s="133">
        <v>2616</v>
      </c>
      <c r="E305" s="79" t="s">
        <v>161</v>
      </c>
      <c r="F305" s="79" t="s">
        <v>1196</v>
      </c>
      <c r="G305" s="79" t="s">
        <v>618</v>
      </c>
      <c r="H305" s="79" t="s">
        <v>237</v>
      </c>
      <c r="I305" s="79" t="s">
        <v>527</v>
      </c>
      <c r="J305" s="57" t="s">
        <v>125</v>
      </c>
      <c r="K305" s="79" t="s">
        <v>137</v>
      </c>
      <c r="L305" s="79" t="s">
        <v>170</v>
      </c>
      <c r="M305" s="79" t="s">
        <v>170</v>
      </c>
      <c r="N305" s="79"/>
      <c r="O305" s="79"/>
      <c r="P305" s="79" t="s">
        <v>167</v>
      </c>
      <c r="Q305" s="57" t="s">
        <v>1195</v>
      </c>
      <c r="R305" s="79" t="s">
        <v>170</v>
      </c>
      <c r="S305" s="57" t="s">
        <v>1193</v>
      </c>
      <c r="U305" s="57" t="s">
        <v>161</v>
      </c>
    </row>
    <row r="306" spans="1:21" s="81" customFormat="1" ht="25.5" customHeight="1" x14ac:dyDescent="0.35">
      <c r="A306" s="120" t="s">
        <v>542</v>
      </c>
      <c r="B306" s="80" t="s">
        <v>159</v>
      </c>
      <c r="C306" s="91">
        <v>2020</v>
      </c>
      <c r="D306" s="134">
        <v>3559</v>
      </c>
      <c r="E306" s="80" t="s">
        <v>161</v>
      </c>
      <c r="F306" s="80" t="s">
        <v>1197</v>
      </c>
      <c r="G306" s="80" t="s">
        <v>1156</v>
      </c>
      <c r="H306" s="80" t="s">
        <v>164</v>
      </c>
      <c r="I306" s="80" t="s">
        <v>527</v>
      </c>
      <c r="J306" s="81" t="s">
        <v>121</v>
      </c>
      <c r="K306" s="80" t="s">
        <v>580</v>
      </c>
      <c r="L306" s="80" t="s">
        <v>167</v>
      </c>
      <c r="M306" s="80" t="s">
        <v>167</v>
      </c>
      <c r="N306" s="80" t="s">
        <v>167</v>
      </c>
      <c r="O306" s="80" t="s">
        <v>176</v>
      </c>
      <c r="P306" s="80" t="s">
        <v>167</v>
      </c>
      <c r="Q306" s="81" t="s">
        <v>1198</v>
      </c>
      <c r="R306" s="80" t="s">
        <v>167</v>
      </c>
      <c r="T306" s="81" t="s">
        <v>1199</v>
      </c>
      <c r="U306" s="81" t="s">
        <v>161</v>
      </c>
    </row>
    <row r="307" spans="1:21" s="57" customFormat="1" ht="25.5" customHeight="1" x14ac:dyDescent="0.35">
      <c r="A307" s="117" t="s">
        <v>158</v>
      </c>
      <c r="B307" s="79" t="s">
        <v>159</v>
      </c>
      <c r="C307" s="79">
        <v>2020</v>
      </c>
      <c r="D307" s="133">
        <v>1463</v>
      </c>
      <c r="E307" s="79" t="s">
        <v>161</v>
      </c>
      <c r="F307" s="79" t="s">
        <v>1200</v>
      </c>
      <c r="G307" s="79" t="s">
        <v>1201</v>
      </c>
      <c r="H307" s="79" t="s">
        <v>237</v>
      </c>
      <c r="I307" s="79" t="s">
        <v>165</v>
      </c>
      <c r="J307" s="57" t="s">
        <v>129</v>
      </c>
      <c r="K307" s="79" t="s">
        <v>185</v>
      </c>
      <c r="L307" s="79" t="s">
        <v>167</v>
      </c>
      <c r="M307" s="79" t="s">
        <v>167</v>
      </c>
      <c r="N307" s="79" t="s">
        <v>167</v>
      </c>
      <c r="O307" s="79" t="s">
        <v>176</v>
      </c>
      <c r="P307" s="79" t="s">
        <v>167</v>
      </c>
      <c r="Q307" s="57" t="s">
        <v>1202</v>
      </c>
      <c r="R307" s="79" t="s">
        <v>167</v>
      </c>
      <c r="T307" s="57" t="s">
        <v>1203</v>
      </c>
      <c r="U307" s="57" t="s">
        <v>161</v>
      </c>
    </row>
    <row r="308" spans="1:21" s="81" customFormat="1" ht="25.5" customHeight="1" x14ac:dyDescent="0.35">
      <c r="A308" s="117" t="s">
        <v>158</v>
      </c>
      <c r="B308" s="80" t="s">
        <v>159</v>
      </c>
      <c r="C308" s="80">
        <v>2020</v>
      </c>
      <c r="D308" s="134">
        <v>2496</v>
      </c>
      <c r="E308" s="80" t="s">
        <v>188</v>
      </c>
      <c r="F308" s="80" t="s">
        <v>1204</v>
      </c>
      <c r="G308" s="80" t="s">
        <v>1205</v>
      </c>
      <c r="H308" s="80" t="s">
        <v>237</v>
      </c>
      <c r="I308" s="80" t="s">
        <v>165</v>
      </c>
      <c r="J308" s="81" t="s">
        <v>129</v>
      </c>
      <c r="K308" s="80" t="s">
        <v>185</v>
      </c>
      <c r="L308" s="80" t="s">
        <v>167</v>
      </c>
      <c r="M308" s="80" t="s">
        <v>167</v>
      </c>
      <c r="N308" s="80" t="s">
        <v>167</v>
      </c>
      <c r="O308" s="80" t="s">
        <v>176</v>
      </c>
      <c r="P308" s="80" t="s">
        <v>167</v>
      </c>
      <c r="Q308" s="81" t="s">
        <v>1206</v>
      </c>
      <c r="R308" s="80" t="s">
        <v>167</v>
      </c>
      <c r="T308" s="81" t="s">
        <v>1207</v>
      </c>
      <c r="U308" s="81" t="s">
        <v>188</v>
      </c>
    </row>
    <row r="309" spans="1:21" s="57" customFormat="1" ht="25.5" customHeight="1" x14ac:dyDescent="0.35">
      <c r="A309" s="121" t="s">
        <v>806</v>
      </c>
      <c r="B309" s="79" t="s">
        <v>159</v>
      </c>
      <c r="C309" s="87">
        <v>2020</v>
      </c>
      <c r="D309" s="133" t="s">
        <v>1208</v>
      </c>
      <c r="E309" s="79" t="s">
        <v>161</v>
      </c>
      <c r="F309" s="79" t="s">
        <v>1209</v>
      </c>
      <c r="G309" s="79" t="s">
        <v>236</v>
      </c>
      <c r="H309" s="79" t="s">
        <v>237</v>
      </c>
      <c r="I309" s="79" t="s">
        <v>238</v>
      </c>
      <c r="J309" s="57" t="s">
        <v>127</v>
      </c>
      <c r="K309" s="79" t="s">
        <v>827</v>
      </c>
      <c r="L309" s="79" t="s">
        <v>170</v>
      </c>
      <c r="M309" s="79" t="s">
        <v>170</v>
      </c>
      <c r="N309" s="79"/>
      <c r="O309" s="79"/>
      <c r="P309" s="79"/>
      <c r="R309" s="79"/>
      <c r="U309" s="57" t="s">
        <v>161</v>
      </c>
    </row>
    <row r="310" spans="1:21" s="81" customFormat="1" ht="25.5" customHeight="1" x14ac:dyDescent="0.35">
      <c r="A310" s="125" t="s">
        <v>806</v>
      </c>
      <c r="B310" s="80" t="s">
        <v>159</v>
      </c>
      <c r="C310" s="91">
        <v>2020</v>
      </c>
      <c r="D310" s="134" t="s">
        <v>1210</v>
      </c>
      <c r="E310" s="80" t="s">
        <v>188</v>
      </c>
      <c r="F310" s="80" t="s">
        <v>1211</v>
      </c>
      <c r="G310" s="80" t="s">
        <v>1130</v>
      </c>
      <c r="H310" s="80" t="s">
        <v>237</v>
      </c>
      <c r="I310" s="80" t="s">
        <v>238</v>
      </c>
      <c r="J310" s="81" t="s">
        <v>127</v>
      </c>
      <c r="K310" s="80" t="s">
        <v>185</v>
      </c>
      <c r="L310" s="80" t="s">
        <v>170</v>
      </c>
      <c r="M310" s="80" t="s">
        <v>170</v>
      </c>
      <c r="N310" s="80"/>
      <c r="O310" s="80"/>
      <c r="P310" s="80"/>
      <c r="R310" s="80"/>
      <c r="U310" s="81" t="s">
        <v>188</v>
      </c>
    </row>
    <row r="311" spans="1:21" s="57" customFormat="1" ht="25.5" customHeight="1" x14ac:dyDescent="0.35">
      <c r="A311" s="117" t="s">
        <v>454</v>
      </c>
      <c r="B311" s="79" t="s">
        <v>159</v>
      </c>
      <c r="C311" s="79">
        <v>2020</v>
      </c>
      <c r="D311" s="133">
        <v>3561</v>
      </c>
      <c r="E311" s="79" t="s">
        <v>161</v>
      </c>
      <c r="F311" s="79" t="s">
        <v>1212</v>
      </c>
      <c r="G311" s="79" t="s">
        <v>1213</v>
      </c>
      <c r="H311" s="79" t="s">
        <v>164</v>
      </c>
      <c r="I311" s="79" t="s">
        <v>457</v>
      </c>
      <c r="J311" s="57" t="s">
        <v>125</v>
      </c>
      <c r="K311" s="79" t="s">
        <v>1214</v>
      </c>
      <c r="L311" s="79" t="s">
        <v>167</v>
      </c>
      <c r="M311" s="79" t="s">
        <v>167</v>
      </c>
      <c r="N311" s="79" t="s">
        <v>167</v>
      </c>
      <c r="O311" s="79" t="s">
        <v>176</v>
      </c>
      <c r="P311" s="79" t="s">
        <v>167</v>
      </c>
      <c r="Q311" s="57" t="s">
        <v>1215</v>
      </c>
      <c r="R311" s="79" t="s">
        <v>170</v>
      </c>
      <c r="S311" s="57" t="s">
        <v>1216</v>
      </c>
      <c r="U311" s="57" t="s">
        <v>161</v>
      </c>
    </row>
    <row r="312" spans="1:21" s="81" customFormat="1" ht="25.5" customHeight="1" x14ac:dyDescent="0.35">
      <c r="A312" s="120" t="s">
        <v>454</v>
      </c>
      <c r="B312" s="80" t="s">
        <v>159</v>
      </c>
      <c r="C312" s="80">
        <v>2020</v>
      </c>
      <c r="D312" s="134">
        <v>3562</v>
      </c>
      <c r="E312" s="80" t="s">
        <v>161</v>
      </c>
      <c r="F312" s="80" t="s">
        <v>1217</v>
      </c>
      <c r="G312" s="80" t="s">
        <v>1213</v>
      </c>
      <c r="H312" s="80" t="s">
        <v>164</v>
      </c>
      <c r="I312" s="80" t="s">
        <v>457</v>
      </c>
      <c r="J312" s="81" t="s">
        <v>125</v>
      </c>
      <c r="K312" s="80" t="s">
        <v>1218</v>
      </c>
      <c r="L312" s="80" t="s">
        <v>167</v>
      </c>
      <c r="M312" s="80" t="s">
        <v>167</v>
      </c>
      <c r="N312" s="80" t="s">
        <v>167</v>
      </c>
      <c r="O312" s="80" t="s">
        <v>176</v>
      </c>
      <c r="P312" s="80" t="s">
        <v>167</v>
      </c>
      <c r="Q312" s="81" t="s">
        <v>1215</v>
      </c>
      <c r="R312" s="80" t="s">
        <v>170</v>
      </c>
      <c r="S312" s="81" t="s">
        <v>1219</v>
      </c>
      <c r="U312" s="81" t="s">
        <v>161</v>
      </c>
    </row>
    <row r="313" spans="1:21" s="57" customFormat="1" ht="25.5" customHeight="1" x14ac:dyDescent="0.35">
      <c r="A313" s="120" t="s">
        <v>454</v>
      </c>
      <c r="B313" s="79" t="s">
        <v>159</v>
      </c>
      <c r="C313" s="79">
        <v>2020</v>
      </c>
      <c r="D313" s="133">
        <v>3563</v>
      </c>
      <c r="E313" s="79" t="s">
        <v>188</v>
      </c>
      <c r="F313" s="79" t="s">
        <v>1220</v>
      </c>
      <c r="G313" s="79" t="s">
        <v>1213</v>
      </c>
      <c r="H313" s="79" t="s">
        <v>164</v>
      </c>
      <c r="I313" s="79" t="s">
        <v>457</v>
      </c>
      <c r="J313" s="57" t="s">
        <v>125</v>
      </c>
      <c r="K313" s="79" t="s">
        <v>1221</v>
      </c>
      <c r="L313" s="79" t="s">
        <v>167</v>
      </c>
      <c r="M313" s="79" t="s">
        <v>167</v>
      </c>
      <c r="N313" s="79" t="s">
        <v>167</v>
      </c>
      <c r="O313" s="79" t="s">
        <v>176</v>
      </c>
      <c r="P313" s="79" t="s">
        <v>167</v>
      </c>
      <c r="Q313" s="57" t="s">
        <v>1215</v>
      </c>
      <c r="R313" s="79" t="s">
        <v>170</v>
      </c>
      <c r="S313" s="57" t="s">
        <v>1222</v>
      </c>
      <c r="U313" s="57" t="s">
        <v>188</v>
      </c>
    </row>
    <row r="314" spans="1:21" s="81" customFormat="1" ht="25.5" customHeight="1" x14ac:dyDescent="0.35">
      <c r="A314" s="120" t="s">
        <v>454</v>
      </c>
      <c r="B314" s="80" t="s">
        <v>159</v>
      </c>
      <c r="C314" s="80">
        <v>2020</v>
      </c>
      <c r="D314" s="134">
        <v>3564</v>
      </c>
      <c r="E314" s="80" t="s">
        <v>188</v>
      </c>
      <c r="F314" s="80" t="s">
        <v>1223</v>
      </c>
      <c r="G314" s="80" t="s">
        <v>1224</v>
      </c>
      <c r="H314" s="80" t="s">
        <v>164</v>
      </c>
      <c r="I314" s="80" t="s">
        <v>457</v>
      </c>
      <c r="J314" s="81" t="s">
        <v>123</v>
      </c>
      <c r="K314" s="80" t="s">
        <v>1225</v>
      </c>
      <c r="L314" s="80" t="s">
        <v>167</v>
      </c>
      <c r="M314" s="80" t="s">
        <v>167</v>
      </c>
      <c r="N314" s="80" t="s">
        <v>167</v>
      </c>
      <c r="O314" s="80" t="s">
        <v>176</v>
      </c>
      <c r="P314" s="80" t="s">
        <v>167</v>
      </c>
      <c r="Q314" s="81" t="s">
        <v>1215</v>
      </c>
      <c r="R314" s="80" t="s">
        <v>170</v>
      </c>
      <c r="S314" s="81" t="s">
        <v>1226</v>
      </c>
      <c r="U314" s="81" t="s">
        <v>188</v>
      </c>
    </row>
    <row r="315" spans="1:21" s="57" customFormat="1" ht="25.5" customHeight="1" x14ac:dyDescent="0.35">
      <c r="A315" s="120" t="s">
        <v>454</v>
      </c>
      <c r="B315" s="79" t="s">
        <v>159</v>
      </c>
      <c r="C315" s="79">
        <v>2020</v>
      </c>
      <c r="D315" s="133">
        <v>3574</v>
      </c>
      <c r="E315" s="79" t="s">
        <v>188</v>
      </c>
      <c r="F315" s="79" t="s">
        <v>1227</v>
      </c>
      <c r="G315" s="79" t="s">
        <v>1213</v>
      </c>
      <c r="H315" s="79" t="s">
        <v>164</v>
      </c>
      <c r="I315" s="79" t="s">
        <v>457</v>
      </c>
      <c r="J315" s="57" t="s">
        <v>121</v>
      </c>
      <c r="K315" s="79" t="s">
        <v>1228</v>
      </c>
      <c r="L315" s="79" t="s">
        <v>167</v>
      </c>
      <c r="M315" s="79" t="s">
        <v>167</v>
      </c>
      <c r="N315" s="79" t="s">
        <v>167</v>
      </c>
      <c r="O315" s="79" t="s">
        <v>176</v>
      </c>
      <c r="P315" s="79" t="s">
        <v>167</v>
      </c>
      <c r="Q315" s="57" t="s">
        <v>1229</v>
      </c>
      <c r="R315" s="79" t="s">
        <v>170</v>
      </c>
      <c r="S315" s="57" t="s">
        <v>1230</v>
      </c>
      <c r="U315" s="57" t="s">
        <v>188</v>
      </c>
    </row>
    <row r="316" spans="1:21" s="81" customFormat="1" ht="25.5" customHeight="1" x14ac:dyDescent="0.35">
      <c r="A316" s="120" t="s">
        <v>454</v>
      </c>
      <c r="B316" s="80" t="s">
        <v>159</v>
      </c>
      <c r="C316" s="80">
        <v>2020</v>
      </c>
      <c r="D316" s="134">
        <v>3575</v>
      </c>
      <c r="E316" s="80" t="s">
        <v>161</v>
      </c>
      <c r="F316" s="80" t="s">
        <v>1231</v>
      </c>
      <c r="G316" s="80" t="s">
        <v>1213</v>
      </c>
      <c r="H316" s="80" t="s">
        <v>164</v>
      </c>
      <c r="I316" s="80" t="s">
        <v>457</v>
      </c>
      <c r="J316" s="81" t="s">
        <v>1232</v>
      </c>
      <c r="K316" s="80" t="s">
        <v>1233</v>
      </c>
      <c r="L316" s="80" t="s">
        <v>167</v>
      </c>
      <c r="M316" s="80" t="s">
        <v>167</v>
      </c>
      <c r="N316" s="80" t="s">
        <v>167</v>
      </c>
      <c r="O316" s="80" t="s">
        <v>176</v>
      </c>
      <c r="P316" s="80" t="s">
        <v>167</v>
      </c>
      <c r="Q316" s="81" t="s">
        <v>1234</v>
      </c>
      <c r="R316" s="80" t="s">
        <v>167</v>
      </c>
      <c r="T316" s="81" t="s">
        <v>1235</v>
      </c>
      <c r="U316" s="81" t="s">
        <v>161</v>
      </c>
    </row>
    <row r="317" spans="1:21" s="57" customFormat="1" ht="25.5" customHeight="1" x14ac:dyDescent="0.35">
      <c r="A317" s="117" t="s">
        <v>158</v>
      </c>
      <c r="B317" s="79" t="s">
        <v>159</v>
      </c>
      <c r="C317" s="79">
        <v>2020</v>
      </c>
      <c r="D317" s="133">
        <v>3565</v>
      </c>
      <c r="E317" s="79" t="s">
        <v>161</v>
      </c>
      <c r="F317" s="79" t="s">
        <v>182</v>
      </c>
      <c r="G317" s="79" t="s">
        <v>953</v>
      </c>
      <c r="H317" s="79" t="s">
        <v>164</v>
      </c>
      <c r="I317" s="79" t="s">
        <v>165</v>
      </c>
      <c r="J317" s="57" t="s">
        <v>1106</v>
      </c>
      <c r="K317" s="79" t="s">
        <v>185</v>
      </c>
      <c r="L317" s="79" t="s">
        <v>167</v>
      </c>
      <c r="M317" s="79" t="s">
        <v>167</v>
      </c>
      <c r="N317" s="79" t="s">
        <v>167</v>
      </c>
      <c r="O317" s="79" t="s">
        <v>176</v>
      </c>
      <c r="P317" s="79" t="s">
        <v>167</v>
      </c>
      <c r="Q317" s="57" t="s">
        <v>1236</v>
      </c>
      <c r="R317" s="79" t="s">
        <v>167</v>
      </c>
      <c r="T317" s="57" t="s">
        <v>1203</v>
      </c>
      <c r="U317" s="57" t="s">
        <v>161</v>
      </c>
    </row>
    <row r="318" spans="1:21" s="81" customFormat="1" ht="25.5" customHeight="1" x14ac:dyDescent="0.35">
      <c r="A318" s="117" t="s">
        <v>158</v>
      </c>
      <c r="B318" s="80" t="s">
        <v>159</v>
      </c>
      <c r="C318" s="80">
        <v>2020</v>
      </c>
      <c r="D318" s="134">
        <v>2539</v>
      </c>
      <c r="E318" s="80" t="s">
        <v>161</v>
      </c>
      <c r="F318" s="80" t="s">
        <v>1237</v>
      </c>
      <c r="G318" s="80" t="s">
        <v>1238</v>
      </c>
      <c r="H318" s="80" t="s">
        <v>237</v>
      </c>
      <c r="I318" s="80" t="s">
        <v>165</v>
      </c>
      <c r="J318" s="81" t="s">
        <v>239</v>
      </c>
      <c r="K318" s="80" t="s">
        <v>1239</v>
      </c>
      <c r="L318" s="80" t="s">
        <v>170</v>
      </c>
      <c r="M318" s="80" t="s">
        <v>167</v>
      </c>
      <c r="N318" s="80" t="s">
        <v>167</v>
      </c>
      <c r="O318" s="80" t="s">
        <v>168</v>
      </c>
      <c r="P318" s="80" t="s">
        <v>167</v>
      </c>
      <c r="Q318" s="81" t="s">
        <v>1240</v>
      </c>
      <c r="R318" s="80" t="s">
        <v>170</v>
      </c>
      <c r="S318" s="81" t="s">
        <v>1241</v>
      </c>
      <c r="U318" s="81" t="s">
        <v>161</v>
      </c>
    </row>
    <row r="319" spans="1:21" s="57" customFormat="1" ht="25.5" customHeight="1" x14ac:dyDescent="0.35">
      <c r="A319" s="117" t="s">
        <v>158</v>
      </c>
      <c r="B319" s="79" t="s">
        <v>159</v>
      </c>
      <c r="C319" s="79">
        <v>2020</v>
      </c>
      <c r="D319" s="133">
        <v>3566</v>
      </c>
      <c r="E319" s="79" t="s">
        <v>161</v>
      </c>
      <c r="F319" s="79" t="s">
        <v>190</v>
      </c>
      <c r="G319" s="79" t="s">
        <v>953</v>
      </c>
      <c r="H319" s="79" t="s">
        <v>164</v>
      </c>
      <c r="I319" s="79" t="s">
        <v>165</v>
      </c>
      <c r="J319" s="57" t="s">
        <v>1106</v>
      </c>
      <c r="K319" s="79" t="s">
        <v>1242</v>
      </c>
      <c r="L319" s="79" t="s">
        <v>167</v>
      </c>
      <c r="M319" s="79" t="s">
        <v>167</v>
      </c>
      <c r="N319" s="79" t="s">
        <v>167</v>
      </c>
      <c r="O319" s="79" t="s">
        <v>176</v>
      </c>
      <c r="P319" s="79" t="s">
        <v>167</v>
      </c>
      <c r="Q319" s="57" t="s">
        <v>1243</v>
      </c>
      <c r="R319" s="79" t="s">
        <v>167</v>
      </c>
      <c r="T319" s="57" t="s">
        <v>1203</v>
      </c>
      <c r="U319" s="57" t="s">
        <v>161</v>
      </c>
    </row>
    <row r="320" spans="1:21" s="57" customFormat="1" ht="25.5" customHeight="1" x14ac:dyDescent="0.3">
      <c r="A320" s="84"/>
      <c r="B320" s="84"/>
      <c r="C320" s="84"/>
      <c r="D320" s="84"/>
      <c r="E320" s="84"/>
      <c r="F320" s="84"/>
      <c r="G320" s="84"/>
      <c r="H320" s="84"/>
      <c r="I320" s="84"/>
      <c r="J320" s="86"/>
      <c r="K320" s="84"/>
      <c r="L320" s="84"/>
      <c r="M320" s="84"/>
      <c r="N320" s="84"/>
      <c r="O320" s="130"/>
      <c r="P320" s="84"/>
      <c r="Q320" s="86"/>
      <c r="R320" s="84"/>
      <c r="S320" s="86"/>
      <c r="T320" s="86"/>
    </row>
    <row r="321" spans="1:15" s="57" customFormat="1" ht="25.5" customHeight="1" x14ac:dyDescent="0.35">
      <c r="A321" s="58"/>
      <c r="B321" s="41"/>
      <c r="C321" s="41"/>
      <c r="D321" s="43"/>
      <c r="E321" s="41"/>
      <c r="O321" s="79"/>
    </row>
  </sheetData>
  <autoFilter ref="A2:V319" xr:uid="{331DAF29-59CE-4F02-913A-4940C77DDEA5}"/>
  <mergeCells count="4">
    <mergeCell ref="A1:C1"/>
    <mergeCell ref="D1:M1"/>
    <mergeCell ref="N1:O1"/>
    <mergeCell ref="P1:T1"/>
  </mergeCells>
  <phoneticPr fontId="49" type="noConversion"/>
  <conditionalFormatting sqref="H143:L143 H145:L145 A126:F126 A77:F80 A74:F75 N144:XFD144 H126:V126 P143:XFD143 P145:XFD145 W146:XFD147 B219:C237 A219:A235 E240 U240 A143:F143 A144:L144 A145:F145 A169:R169 T169:V169 H74:V75 A76:V76 H77:V80 A127:V140 A170:V218 H141:XFD142 A146:V168 A81:V81 A3:V41 A43:V46 A42:E42 N42:V42 A50:V50 A47:E49 N47:V49 A52:V53 A51:E51 N51:V51 A56:V73 A54:E55 N54:V55 A86:V86 A82:E85 N82:V85 A88:V125 A87:E87">
    <cfRule type="expression" dxfId="132" priority="140">
      <formula>MOD(ROW(), 2)=1</formula>
    </cfRule>
  </conditionalFormatting>
  <conditionalFormatting sqref="A1:D1 N1 P1 H143:L143 H145:L145 A126:F126 A77:F80 A74:F75 U1:XFD1 N144:XFD144 H126:XFD126 P143:XFD143 P145:XFD145 A143:F143 A144:L144 A145:F145 A169:R169 T169:XFD169 H74:XFD75 A76:XFD76 H77:XFD80 A127:XFD140 B286:XFD290 B292:XFD296 A291:XFD291 A285:XFD285 B284:XFD284 A297:XFD303 H141:XFD142 A146:XFD168 A81:XFD81 A170:XFD270 A2:XFD41 A305:XFD1048576 A304:F304 H304:XFD304 A43:XFD46 A42:E42 N42:XFD42 A50:XFD50 A47:E49 N47:XFD49 A52:XFD53 A51:E51 N51:XFD51 A56:XFD73 A54:E55 N54:XFD55 A86:XFD86 A82:E85 N82:XFD85 A88:XFD125 A87:E87 W87:XFD87 A272:XFD273 A271:D271 N271:XFD271 A275:XFD283 A274:E274 N274:XFD274">
    <cfRule type="containsBlanks" dxfId="131" priority="139">
      <formula>LEN(TRIM(A1))=0</formula>
    </cfRule>
  </conditionalFormatting>
  <conditionalFormatting sqref="A141:F141 A142:D142 F142">
    <cfRule type="expression" dxfId="130" priority="138">
      <formula>MOD(ROW(), 2)=1</formula>
    </cfRule>
  </conditionalFormatting>
  <conditionalFormatting sqref="A141:F141 A142:D142 F142">
    <cfRule type="containsBlanks" dxfId="129" priority="137">
      <formula>LEN(TRIM(A141))=0</formula>
    </cfRule>
  </conditionalFormatting>
  <conditionalFormatting sqref="M144">
    <cfRule type="expression" dxfId="128" priority="130">
      <formula>MOD(ROW(), 2)=1</formula>
    </cfRule>
  </conditionalFormatting>
  <conditionalFormatting sqref="M144">
    <cfRule type="containsBlanks" dxfId="127" priority="129">
      <formula>LEN(TRIM(M144))=0</formula>
    </cfRule>
  </conditionalFormatting>
  <conditionalFormatting sqref="M145:N145">
    <cfRule type="expression" dxfId="126" priority="128">
      <formula>MOD(ROW(), 2)=1</formula>
    </cfRule>
  </conditionalFormatting>
  <conditionalFormatting sqref="M145:N145">
    <cfRule type="containsBlanks" dxfId="125" priority="127">
      <formula>LEN(TRIM(M145))=0</formula>
    </cfRule>
  </conditionalFormatting>
  <conditionalFormatting sqref="M143:N143">
    <cfRule type="expression" dxfId="124" priority="126">
      <formula>MOD(ROW(), 2)=1</formula>
    </cfRule>
  </conditionalFormatting>
  <conditionalFormatting sqref="M143:N143">
    <cfRule type="containsBlanks" dxfId="123" priority="125">
      <formula>LEN(TRIM(M143))=0</formula>
    </cfRule>
  </conditionalFormatting>
  <conditionalFormatting sqref="O143">
    <cfRule type="expression" dxfId="122" priority="124">
      <formula>MOD(ROW(), 2)=1</formula>
    </cfRule>
  </conditionalFormatting>
  <conditionalFormatting sqref="O143">
    <cfRule type="containsBlanks" dxfId="121" priority="123">
      <formula>LEN(TRIM(O143))=0</formula>
    </cfRule>
  </conditionalFormatting>
  <conditionalFormatting sqref="O145">
    <cfRule type="expression" dxfId="120" priority="122">
      <formula>MOD(ROW(), 2)=1</formula>
    </cfRule>
  </conditionalFormatting>
  <conditionalFormatting sqref="O145">
    <cfRule type="containsBlanks" dxfId="119" priority="121">
      <formula>LEN(TRIM(O145))=0</formula>
    </cfRule>
  </conditionalFormatting>
  <conditionalFormatting sqref="G141:G143">
    <cfRule type="expression" dxfId="118" priority="120">
      <formula>MOD(ROW(), 2)=1</formula>
    </cfRule>
  </conditionalFormatting>
  <conditionalFormatting sqref="G141:G143">
    <cfRule type="containsBlanks" dxfId="117" priority="119">
      <formula>LEN(TRIM(G141))=0</formula>
    </cfRule>
  </conditionalFormatting>
  <conditionalFormatting sqref="G145">
    <cfRule type="expression" dxfId="116" priority="118">
      <formula>MOD(ROW(), 2)=1</formula>
    </cfRule>
  </conditionalFormatting>
  <conditionalFormatting sqref="G145">
    <cfRule type="containsBlanks" dxfId="115" priority="117">
      <formula>LEN(TRIM(G145))=0</formula>
    </cfRule>
  </conditionalFormatting>
  <conditionalFormatting sqref="G126">
    <cfRule type="expression" dxfId="114" priority="116">
      <formula>MOD(ROW(), 2)=1</formula>
    </cfRule>
  </conditionalFormatting>
  <conditionalFormatting sqref="G126">
    <cfRule type="containsBlanks" dxfId="113" priority="115">
      <formula>LEN(TRIM(G126))=0</formula>
    </cfRule>
  </conditionalFormatting>
  <conditionalFormatting sqref="G77:G80">
    <cfRule type="expression" dxfId="112" priority="114">
      <formula>MOD(ROW(), 2)=1</formula>
    </cfRule>
  </conditionalFormatting>
  <conditionalFormatting sqref="G77:G80">
    <cfRule type="containsBlanks" dxfId="111" priority="113">
      <formula>LEN(TRIM(G77))=0</formula>
    </cfRule>
  </conditionalFormatting>
  <conditionalFormatting sqref="G74:G75">
    <cfRule type="expression" dxfId="110" priority="112">
      <formula>MOD(ROW(), 2)=1</formula>
    </cfRule>
  </conditionalFormatting>
  <conditionalFormatting sqref="G74:G75">
    <cfRule type="containsBlanks" dxfId="109" priority="111">
      <formula>LEN(TRIM(G74))=0</formula>
    </cfRule>
  </conditionalFormatting>
  <conditionalFormatting sqref="D1:D1048576">
    <cfRule type="duplicateValues" dxfId="108" priority="61"/>
    <cfRule type="duplicateValues" dxfId="107" priority="62"/>
    <cfRule type="duplicateValues" dxfId="106" priority="110"/>
  </conditionalFormatting>
  <conditionalFormatting sqref="E142">
    <cfRule type="expression" dxfId="105" priority="109">
      <formula>MOD(ROW(), 2)=1</formula>
    </cfRule>
  </conditionalFormatting>
  <conditionalFormatting sqref="E142">
    <cfRule type="containsBlanks" dxfId="104" priority="108">
      <formula>LEN(TRIM(E142))=0</formula>
    </cfRule>
  </conditionalFormatting>
  <conditionalFormatting sqref="E227">
    <cfRule type="expression" dxfId="103" priority="107">
      <formula>MOD(ROW(), 2)=1</formula>
    </cfRule>
  </conditionalFormatting>
  <conditionalFormatting sqref="E228">
    <cfRule type="expression" dxfId="102" priority="106">
      <formula>MOD(ROW(), 2)=1</formula>
    </cfRule>
  </conditionalFormatting>
  <conditionalFormatting sqref="E229">
    <cfRule type="expression" dxfId="101" priority="105">
      <formula>MOD(ROW(), 2)=1</formula>
    </cfRule>
  </conditionalFormatting>
  <conditionalFormatting sqref="E230">
    <cfRule type="expression" dxfId="100" priority="104">
      <formula>MOD(ROW(), 2)=1</formula>
    </cfRule>
  </conditionalFormatting>
  <conditionalFormatting sqref="E231">
    <cfRule type="expression" dxfId="99" priority="103">
      <formula>MOD(ROW(), 2)=1</formula>
    </cfRule>
  </conditionalFormatting>
  <conditionalFormatting sqref="E232">
    <cfRule type="expression" dxfId="98" priority="102">
      <formula>MOD(ROW(), 2)=1</formula>
    </cfRule>
  </conditionalFormatting>
  <conditionalFormatting sqref="E233">
    <cfRule type="expression" dxfId="97" priority="101">
      <formula>MOD(ROW(), 2)=1</formula>
    </cfRule>
  </conditionalFormatting>
  <conditionalFormatting sqref="E234">
    <cfRule type="expression" dxfId="96" priority="100">
      <formula>MOD(ROW(), 2)=1</formula>
    </cfRule>
  </conditionalFormatting>
  <conditionalFormatting sqref="E235">
    <cfRule type="expression" dxfId="95" priority="99">
      <formula>MOD(ROW(), 2)=1</formula>
    </cfRule>
  </conditionalFormatting>
  <conditionalFormatting sqref="E236">
    <cfRule type="expression" dxfId="94" priority="98">
      <formula>MOD(ROW(), 2)=1</formula>
    </cfRule>
  </conditionalFormatting>
  <conditionalFormatting sqref="E237">
    <cfRule type="expression" dxfId="93" priority="97">
      <formula>MOD(ROW(), 2)=1</formula>
    </cfRule>
  </conditionalFormatting>
  <conditionalFormatting sqref="E238">
    <cfRule type="expression" dxfId="92" priority="96">
      <formula>MOD(ROW(), 2)=1</formula>
    </cfRule>
  </conditionalFormatting>
  <conditionalFormatting sqref="E239">
    <cfRule type="expression" dxfId="91" priority="95">
      <formula>MOD(ROW(), 2)=1</formula>
    </cfRule>
  </conditionalFormatting>
  <conditionalFormatting sqref="E241">
    <cfRule type="expression" dxfId="90" priority="94">
      <formula>MOD(ROW(), 2)=1</formula>
    </cfRule>
  </conditionalFormatting>
  <conditionalFormatting sqref="U246">
    <cfRule type="expression" dxfId="89" priority="93">
      <formula>MOD(ROW(), 2)=1</formula>
    </cfRule>
  </conditionalFormatting>
  <conditionalFormatting sqref="U247">
    <cfRule type="expression" dxfId="88" priority="92">
      <formula>MOD(ROW(), 2)=1</formula>
    </cfRule>
  </conditionalFormatting>
  <conditionalFormatting sqref="U249">
    <cfRule type="expression" dxfId="87" priority="91">
      <formula>MOD(ROW(), 2)=1</formula>
    </cfRule>
  </conditionalFormatting>
  <conditionalFormatting sqref="U250">
    <cfRule type="expression" dxfId="86" priority="90">
      <formula>MOD(ROW(), 2)=1</formula>
    </cfRule>
  </conditionalFormatting>
  <conditionalFormatting sqref="U251">
    <cfRule type="expression" dxfId="85" priority="89">
      <formula>MOD(ROW(), 2)=1</formula>
    </cfRule>
  </conditionalFormatting>
  <conditionalFormatting sqref="E246">
    <cfRule type="expression" dxfId="84" priority="88">
      <formula>MOD(ROW(), 2)=1</formula>
    </cfRule>
  </conditionalFormatting>
  <conditionalFormatting sqref="E247">
    <cfRule type="expression" dxfId="83" priority="87">
      <formula>MOD(ROW(), 2)=1</formula>
    </cfRule>
  </conditionalFormatting>
  <conditionalFormatting sqref="E249">
    <cfRule type="expression" dxfId="82" priority="86">
      <formula>MOD(ROW(), 2)=1</formula>
    </cfRule>
  </conditionalFormatting>
  <conditionalFormatting sqref="E250">
    <cfRule type="expression" dxfId="81" priority="85">
      <formula>MOD(ROW(), 2)=1</formula>
    </cfRule>
  </conditionalFormatting>
  <conditionalFormatting sqref="E251">
    <cfRule type="expression" dxfId="80" priority="84">
      <formula>MOD(ROW(), 2)=1</formula>
    </cfRule>
  </conditionalFormatting>
  <conditionalFormatting sqref="P267:V267">
    <cfRule type="expression" dxfId="79" priority="83">
      <formula>MOD(ROW(), 2)=1</formula>
    </cfRule>
  </conditionalFormatting>
  <conditionalFormatting sqref="U219">
    <cfRule type="expression" dxfId="78" priority="82">
      <formula>MOD(ROW(), 2)=1</formula>
    </cfRule>
  </conditionalFormatting>
  <conditionalFormatting sqref="U220">
    <cfRule type="expression" dxfId="77" priority="81">
      <formula>MOD(ROW(), 2)=1</formula>
    </cfRule>
  </conditionalFormatting>
  <conditionalFormatting sqref="U221">
    <cfRule type="expression" dxfId="76" priority="80">
      <formula>MOD(ROW(), 2)=1</formula>
    </cfRule>
  </conditionalFormatting>
  <conditionalFormatting sqref="U222">
    <cfRule type="expression" dxfId="75" priority="79">
      <formula>MOD(ROW(), 2)=1</formula>
    </cfRule>
  </conditionalFormatting>
  <conditionalFormatting sqref="U223">
    <cfRule type="expression" dxfId="74" priority="78">
      <formula>MOD(ROW(), 2)=1</formula>
    </cfRule>
  </conditionalFormatting>
  <conditionalFormatting sqref="U252">
    <cfRule type="expression" dxfId="73" priority="77">
      <formula>MOD(ROW(), 2)=1</formula>
    </cfRule>
  </conditionalFormatting>
  <conditionalFormatting sqref="U253">
    <cfRule type="expression" dxfId="72" priority="76">
      <formula>MOD(ROW(), 2)=1</formula>
    </cfRule>
  </conditionalFormatting>
  <conditionalFormatting sqref="U254">
    <cfRule type="expression" dxfId="71" priority="75">
      <formula>MOD(ROW(), 2)=1</formula>
    </cfRule>
  </conditionalFormatting>
  <conditionalFormatting sqref="U255">
    <cfRule type="expression" dxfId="70" priority="74">
      <formula>MOD(ROW(), 2)=1</formula>
    </cfRule>
  </conditionalFormatting>
  <conditionalFormatting sqref="U256">
    <cfRule type="expression" dxfId="69" priority="73">
      <formula>MOD(ROW(), 2)=1</formula>
    </cfRule>
  </conditionalFormatting>
  <conditionalFormatting sqref="U257">
    <cfRule type="expression" dxfId="68" priority="72">
      <formula>MOD(ROW(), 2)=1</formula>
    </cfRule>
  </conditionalFormatting>
  <conditionalFormatting sqref="U258">
    <cfRule type="expression" dxfId="67" priority="71">
      <formula>MOD(ROW(), 2)=1</formula>
    </cfRule>
  </conditionalFormatting>
  <conditionalFormatting sqref="U259">
    <cfRule type="expression" dxfId="66" priority="70">
      <formula>MOD(ROW(), 2)=1</formula>
    </cfRule>
  </conditionalFormatting>
  <conditionalFormatting sqref="U260">
    <cfRule type="expression" dxfId="65" priority="69">
      <formula>MOD(ROW(), 2)=1</formula>
    </cfRule>
  </conditionalFormatting>
  <conditionalFormatting sqref="U261">
    <cfRule type="expression" dxfId="64" priority="68">
      <formula>MOD(ROW(), 2)=1</formula>
    </cfRule>
  </conditionalFormatting>
  <conditionalFormatting sqref="E219">
    <cfRule type="expression" dxfId="63" priority="67">
      <formula>MOD(ROW(), 2)=1</formula>
    </cfRule>
  </conditionalFormatting>
  <conditionalFormatting sqref="E220">
    <cfRule type="expression" dxfId="62" priority="66">
      <formula>MOD(ROW(), 2)=1</formula>
    </cfRule>
  </conditionalFormatting>
  <conditionalFormatting sqref="E221">
    <cfRule type="expression" dxfId="61" priority="65">
      <formula>MOD(ROW(), 2)=1</formula>
    </cfRule>
  </conditionalFormatting>
  <conditionalFormatting sqref="D1:D1048576">
    <cfRule type="duplicateValues" dxfId="60" priority="63"/>
    <cfRule type="duplicateValues" priority="64"/>
  </conditionalFormatting>
  <conditionalFormatting sqref="A275:A277">
    <cfRule type="expression" dxfId="59" priority="60">
      <formula>MOD(ROW(), 2)=1</formula>
    </cfRule>
  </conditionalFormatting>
  <conditionalFormatting sqref="A278:A280">
    <cfRule type="expression" dxfId="58" priority="59">
      <formula>MOD(ROW(), 2)=1</formula>
    </cfRule>
  </conditionalFormatting>
  <conditionalFormatting sqref="A281:A283">
    <cfRule type="expression" dxfId="57" priority="58">
      <formula>MOD(ROW(), 2)=1</formula>
    </cfRule>
  </conditionalFormatting>
  <conditionalFormatting sqref="A286:A289">
    <cfRule type="expression" dxfId="56" priority="57">
      <formula>MOD(ROW(), 2)=1</formula>
    </cfRule>
  </conditionalFormatting>
  <conditionalFormatting sqref="A286:A289">
    <cfRule type="containsBlanks" dxfId="55" priority="56">
      <formula>LEN(TRIM(A286))=0</formula>
    </cfRule>
  </conditionalFormatting>
  <conditionalFormatting sqref="A290">
    <cfRule type="expression" dxfId="54" priority="55">
      <formula>MOD(ROW(), 2)=1</formula>
    </cfRule>
  </conditionalFormatting>
  <conditionalFormatting sqref="A290">
    <cfRule type="containsBlanks" dxfId="53" priority="54">
      <formula>LEN(TRIM(A290))=0</formula>
    </cfRule>
  </conditionalFormatting>
  <conditionalFormatting sqref="A292:A294">
    <cfRule type="expression" dxfId="52" priority="53">
      <formula>MOD(ROW(), 2)=1</formula>
    </cfRule>
  </conditionalFormatting>
  <conditionalFormatting sqref="A292:A294">
    <cfRule type="containsBlanks" dxfId="51" priority="52">
      <formula>LEN(TRIM(A292))=0</formula>
    </cfRule>
  </conditionalFormatting>
  <conditionalFormatting sqref="A295:A296">
    <cfRule type="expression" dxfId="50" priority="51">
      <formula>MOD(ROW(), 2)=1</formula>
    </cfRule>
  </conditionalFormatting>
  <conditionalFormatting sqref="A295:A296">
    <cfRule type="containsBlanks" dxfId="49" priority="50">
      <formula>LEN(TRIM(A295))=0</formula>
    </cfRule>
  </conditionalFormatting>
  <conditionalFormatting sqref="A297:A299">
    <cfRule type="expression" dxfId="48" priority="49">
      <formula>MOD(ROW(), 2)=1</formula>
    </cfRule>
  </conditionalFormatting>
  <conditionalFormatting sqref="A300">
    <cfRule type="expression" dxfId="47" priority="48">
      <formula>MOD(ROW(), 2)=1</formula>
    </cfRule>
  </conditionalFormatting>
  <conditionalFormatting sqref="A285">
    <cfRule type="expression" dxfId="46" priority="47">
      <formula>MOD(ROW(), 2)=1</formula>
    </cfRule>
  </conditionalFormatting>
  <conditionalFormatting sqref="A284">
    <cfRule type="expression" dxfId="45" priority="46">
      <formula>MOD(ROW(), 2)=1</formula>
    </cfRule>
  </conditionalFormatting>
  <conditionalFormatting sqref="A284">
    <cfRule type="containsBlanks" dxfId="44" priority="45">
      <formula>LEN(TRIM(A284))=0</formula>
    </cfRule>
  </conditionalFormatting>
  <conditionalFormatting sqref="A301:A302">
    <cfRule type="expression" dxfId="43" priority="44">
      <formula>MOD(ROW(), 2)=1</formula>
    </cfRule>
  </conditionalFormatting>
  <conditionalFormatting sqref="A303:A305">
    <cfRule type="expression" dxfId="42" priority="43">
      <formula>MOD(ROW(), 2)=1</formula>
    </cfRule>
  </conditionalFormatting>
  <conditionalFormatting sqref="A306">
    <cfRule type="expression" dxfId="41" priority="42">
      <formula>MOD(ROW(), 2)=1</formula>
    </cfRule>
  </conditionalFormatting>
  <conditionalFormatting sqref="A307:A308">
    <cfRule type="expression" dxfId="40" priority="41">
      <formula>MOD(ROW(), 2)=1</formula>
    </cfRule>
  </conditionalFormatting>
  <conditionalFormatting sqref="A317:A318">
    <cfRule type="expression" dxfId="39" priority="40">
      <formula>MOD(ROW(), 2)=1</formula>
    </cfRule>
  </conditionalFormatting>
  <conditionalFormatting sqref="A319">
    <cfRule type="expression" dxfId="38" priority="39">
      <formula>MOD(ROW(), 2)=1</formula>
    </cfRule>
  </conditionalFormatting>
  <conditionalFormatting sqref="A311:A315">
    <cfRule type="expression" dxfId="37" priority="38">
      <formula>MOD(ROW(), 2)=1</formula>
    </cfRule>
  </conditionalFormatting>
  <conditionalFormatting sqref="A316">
    <cfRule type="expression" dxfId="36" priority="37">
      <formula>MOD(ROW(), 2)=1</formula>
    </cfRule>
  </conditionalFormatting>
  <conditionalFormatting sqref="U269">
    <cfRule type="expression" dxfId="35" priority="36">
      <formula>MOD(ROW(), 2)=1</formula>
    </cfRule>
  </conditionalFormatting>
  <conditionalFormatting sqref="U270">
    <cfRule type="expression" dxfId="34" priority="35">
      <formula>MOD(ROW(), 2)=1</formula>
    </cfRule>
  </conditionalFormatting>
  <conditionalFormatting sqref="E270">
    <cfRule type="expression" dxfId="33" priority="34">
      <formula>MOD(ROW(), 2)=1</formula>
    </cfRule>
  </conditionalFormatting>
  <conditionalFormatting sqref="E269">
    <cfRule type="expression" dxfId="32" priority="33">
      <formula>MOD(ROW(), 2)=1</formula>
    </cfRule>
  </conditionalFormatting>
  <conditionalFormatting sqref="N271:U271">
    <cfRule type="expression" dxfId="31" priority="32">
      <formula>MOD(ROW(), 2)=1</formula>
    </cfRule>
  </conditionalFormatting>
  <conditionalFormatting sqref="E274 N274:U274">
    <cfRule type="expression" dxfId="30" priority="31">
      <formula>MOD(ROW(), 2)=1</formula>
    </cfRule>
  </conditionalFormatting>
  <conditionalFormatting sqref="U211">
    <cfRule type="expression" dxfId="29" priority="30">
      <formula>MOD(ROW(), 2)=1</formula>
    </cfRule>
  </conditionalFormatting>
  <conditionalFormatting sqref="U212">
    <cfRule type="expression" dxfId="28" priority="29">
      <formula>MOD(ROW(), 2)=1</formula>
    </cfRule>
  </conditionalFormatting>
  <conditionalFormatting sqref="U213">
    <cfRule type="expression" dxfId="27" priority="28">
      <formula>MOD(ROW(), 2)=1</formula>
    </cfRule>
  </conditionalFormatting>
  <conditionalFormatting sqref="E211">
    <cfRule type="expression" dxfId="26" priority="27">
      <formula>MOD(ROW(), 2)=1</formula>
    </cfRule>
  </conditionalFormatting>
  <conditionalFormatting sqref="E212">
    <cfRule type="expression" dxfId="25" priority="26">
      <formula>MOD(ROW(), 2)=1</formula>
    </cfRule>
  </conditionalFormatting>
  <conditionalFormatting sqref="E213">
    <cfRule type="expression" dxfId="24" priority="25">
      <formula>MOD(ROW(), 2)=1</formula>
    </cfRule>
  </conditionalFormatting>
  <conditionalFormatting sqref="E262">
    <cfRule type="expression" dxfId="23" priority="24">
      <formula>MOD(ROW(), 2)=1</formula>
    </cfRule>
  </conditionalFormatting>
  <conditionalFormatting sqref="U262">
    <cfRule type="expression" dxfId="22" priority="23">
      <formula>MOD(ROW(), 2)=1</formula>
    </cfRule>
  </conditionalFormatting>
  <conditionalFormatting sqref="F47:M47">
    <cfRule type="expression" dxfId="21" priority="22">
      <formula>MOD(ROW(), 2)=1</formula>
    </cfRule>
  </conditionalFormatting>
  <conditionalFormatting sqref="F47:M47">
    <cfRule type="containsBlanks" dxfId="20" priority="21">
      <formula>LEN(TRIM(F47))=0</formula>
    </cfRule>
  </conditionalFormatting>
  <conditionalFormatting sqref="F48:M49">
    <cfRule type="expression" dxfId="19" priority="20">
      <formula>MOD(ROW(), 2)=1</formula>
    </cfRule>
  </conditionalFormatting>
  <conditionalFormatting sqref="F48:M49">
    <cfRule type="containsBlanks" dxfId="18" priority="19">
      <formula>LEN(TRIM(F48))=0</formula>
    </cfRule>
  </conditionalFormatting>
  <conditionalFormatting sqref="F51:M51">
    <cfRule type="expression" dxfId="17" priority="18">
      <formula>MOD(ROW(), 2)=1</formula>
    </cfRule>
  </conditionalFormatting>
  <conditionalFormatting sqref="F51:M51">
    <cfRule type="containsBlanks" dxfId="16" priority="17">
      <formula>LEN(TRIM(F51))=0</formula>
    </cfRule>
  </conditionalFormatting>
  <conditionalFormatting sqref="F54:M54">
    <cfRule type="expression" dxfId="15" priority="16">
      <formula>MOD(ROW(), 2)=1</formula>
    </cfRule>
  </conditionalFormatting>
  <conditionalFormatting sqref="F54:M54">
    <cfRule type="containsBlanks" dxfId="14" priority="15">
      <formula>LEN(TRIM(F54))=0</formula>
    </cfRule>
  </conditionalFormatting>
  <conditionalFormatting sqref="F55:M55">
    <cfRule type="expression" dxfId="13" priority="14">
      <formula>MOD(ROW(), 2)=1</formula>
    </cfRule>
  </conditionalFormatting>
  <conditionalFormatting sqref="F55:M55">
    <cfRule type="containsBlanks" dxfId="12" priority="13">
      <formula>LEN(TRIM(F55))=0</formula>
    </cfRule>
  </conditionalFormatting>
  <conditionalFormatting sqref="F82:M82">
    <cfRule type="expression" dxfId="11" priority="12">
      <formula>MOD(ROW(), 2)=1</formula>
    </cfRule>
  </conditionalFormatting>
  <conditionalFormatting sqref="F82:M82">
    <cfRule type="containsBlanks" dxfId="10" priority="11">
      <formula>LEN(TRIM(F82))=0</formula>
    </cfRule>
  </conditionalFormatting>
  <conditionalFormatting sqref="F83:M83">
    <cfRule type="expression" dxfId="9" priority="10">
      <formula>MOD(ROW(), 2)=1</formula>
    </cfRule>
  </conditionalFormatting>
  <conditionalFormatting sqref="F83:M83">
    <cfRule type="containsBlanks" dxfId="8" priority="9">
      <formula>LEN(TRIM(F83))=0</formula>
    </cfRule>
  </conditionalFormatting>
  <conditionalFormatting sqref="F84:M84">
    <cfRule type="expression" dxfId="7" priority="8">
      <formula>MOD(ROW(), 2)=1</formula>
    </cfRule>
  </conditionalFormatting>
  <conditionalFormatting sqref="F84:M84">
    <cfRule type="containsBlanks" dxfId="6" priority="7">
      <formula>LEN(TRIM(F84))=0</formula>
    </cfRule>
  </conditionalFormatting>
  <conditionalFormatting sqref="F85:M85">
    <cfRule type="expression" dxfId="5" priority="6">
      <formula>MOD(ROW(), 2)=1</formula>
    </cfRule>
  </conditionalFormatting>
  <conditionalFormatting sqref="F85:M85">
    <cfRule type="containsBlanks" dxfId="4" priority="5">
      <formula>LEN(TRIM(F85))=0</formula>
    </cfRule>
  </conditionalFormatting>
  <conditionalFormatting sqref="F87:V87">
    <cfRule type="expression" dxfId="3" priority="4">
      <formula>MOD(ROW(), 2)=1</formula>
    </cfRule>
  </conditionalFormatting>
  <conditionalFormatting sqref="F87:V87">
    <cfRule type="containsBlanks" dxfId="2" priority="3">
      <formula>LEN(TRIM(F87))=0</formula>
    </cfRule>
  </conditionalFormatting>
  <conditionalFormatting sqref="E271:M271">
    <cfRule type="containsBlanks" dxfId="1" priority="2">
      <formula>LEN(TRIM(E271))=0</formula>
    </cfRule>
  </conditionalFormatting>
  <conditionalFormatting sqref="F274:M274">
    <cfRule type="containsBlanks" dxfId="0" priority="1">
      <formula>LEN(TRIM(F274))=0</formula>
    </cfRule>
  </conditionalFormatting>
  <hyperlinks>
    <hyperlink ref="A53" r:id="rId1" xr:uid="{71BD5098-9ED3-460D-9772-5D15C2696B9B}"/>
    <hyperlink ref="A57" r:id="rId2" xr:uid="{44D91549-CCB2-4FE3-ADCC-8EFFFC319323}"/>
    <hyperlink ref="A58" r:id="rId3" xr:uid="{3DA310A6-A966-4750-815F-9667993AF5BA}"/>
    <hyperlink ref="A59" r:id="rId4" xr:uid="{B71EE651-9EC6-40E4-9B25-D3A332D0915C}"/>
    <hyperlink ref="A60" r:id="rId5" xr:uid="{A4DF1AF8-48DF-4587-B9CF-8F5BF5FFA215}"/>
    <hyperlink ref="A264" r:id="rId6" xr:uid="{67DB570A-F066-4C03-9578-5558509E1F86}"/>
    <hyperlink ref="A16" r:id="rId7" xr:uid="{24BEF84D-6F71-41B2-B0FB-6DC9069C995A}"/>
    <hyperlink ref="A20" r:id="rId8" xr:uid="{B786DFB5-0BF2-4760-AA5F-57B9C3D79510}"/>
    <hyperlink ref="A21" r:id="rId9" xr:uid="{038163A3-31D6-40C8-841A-B10D7EBA1F7A}"/>
    <hyperlink ref="A23" r:id="rId10" xr:uid="{1B655333-6211-4307-A825-FDA5F7F69A2E}"/>
    <hyperlink ref="A24" r:id="rId11" xr:uid="{7B1D5C63-3D40-4189-A46F-740AB84149AC}"/>
    <hyperlink ref="A25" r:id="rId12" xr:uid="{C960F7CC-51D6-4BFD-9091-CE4575DC1B96}"/>
    <hyperlink ref="A30" r:id="rId13" xr:uid="{7949769E-0C14-4B00-A01D-C7FD1B27FD7E}"/>
    <hyperlink ref="A31" r:id="rId14" xr:uid="{36556C00-BAA5-4B60-A3F3-ED9F65548425}"/>
    <hyperlink ref="A32" r:id="rId15" xr:uid="{DB5F4D50-B5E0-48BE-8B45-F1D154E13224}"/>
    <hyperlink ref="A33" r:id="rId16" xr:uid="{7F4F7069-19F9-457D-8AE5-0584ECFBAC14}"/>
    <hyperlink ref="A35" r:id="rId17" xr:uid="{5C9654D2-44C4-4A86-ABA5-6AD3A5DBBA1D}"/>
    <hyperlink ref="A34" r:id="rId18" xr:uid="{29E8B9F1-B917-429F-94BE-2516593B896E}"/>
    <hyperlink ref="A45" r:id="rId19" xr:uid="{64443191-27D8-4425-B7C6-98D9C9F04ABE}"/>
    <hyperlink ref="A46" r:id="rId20" xr:uid="{9408055C-87A0-4251-89A6-551441BDB1ED}"/>
    <hyperlink ref="A17" r:id="rId21" xr:uid="{2EF289E0-26CA-4E82-84FD-BEAB636F8B14}"/>
    <hyperlink ref="A18" r:id="rId22" xr:uid="{4D289720-59C6-4B90-8CB4-7C6D8D2957BB}"/>
    <hyperlink ref="A19" r:id="rId23" xr:uid="{7C64F6D7-CFD0-4C02-A3D0-38385627E5B4}"/>
    <hyperlink ref="A22" r:id="rId24" xr:uid="{570DAA23-843B-4701-B19C-F8FA01BF1AF3}"/>
    <hyperlink ref="A39" r:id="rId25" xr:uid="{09DC2F36-D91C-40A9-8D2E-BFA62534B382}"/>
    <hyperlink ref="A40" r:id="rId26" xr:uid="{D37E10E7-2155-4B9E-AB9A-44625F0BCFD5}"/>
    <hyperlink ref="A41" r:id="rId27" xr:uid="{173A0298-563C-4DFA-9CCC-8BEA825FDA50}"/>
    <hyperlink ref="A26" r:id="rId28" xr:uid="{0B9C206C-46F4-4827-A71B-D5EF961C8ED0}"/>
    <hyperlink ref="A38" r:id="rId29" xr:uid="{240015CA-C6A9-4AAF-A9F8-DBF374D6C51C}"/>
    <hyperlink ref="A37" r:id="rId30" xr:uid="{28C827D4-B840-4EA3-B081-B5EC15E896B0}"/>
    <hyperlink ref="A36" r:id="rId31" xr:uid="{96BBA22C-ADCB-463C-8414-CE4240EA887E}"/>
    <hyperlink ref="A15" r:id="rId32" xr:uid="{98D92688-0F3F-46EC-85E0-D03FD0F2C045}"/>
    <hyperlink ref="A68" r:id="rId33" xr:uid="{D7081B4F-BC49-4D35-AD9B-7EC510876A1F}"/>
    <hyperlink ref="A70" r:id="rId34" xr:uid="{E09723E6-FCB9-44DD-A7E2-E17235F7B7A7}"/>
    <hyperlink ref="A72" r:id="rId35" xr:uid="{43DA6B4F-9CA1-456A-9829-DC01963127E9}"/>
    <hyperlink ref="A73" r:id="rId36" xr:uid="{ED671575-924E-494F-B41E-1B5508BB1710}"/>
    <hyperlink ref="A71" r:id="rId37" xr:uid="{14170266-A694-468B-88F4-5A0CEB16CCF5}"/>
    <hyperlink ref="A69" r:id="rId38" xr:uid="{2CB7F9E7-AB96-4E03-9A5E-3A96C0FBC207}"/>
    <hyperlink ref="A67" r:id="rId39" xr:uid="{FE900E3D-3426-4B4C-B992-88DD1FCD8F0F}"/>
    <hyperlink ref="A66" r:id="rId40" xr:uid="{E17CC715-F43F-4F43-A910-BA534A8F845E}"/>
    <hyperlink ref="A65" r:id="rId41" xr:uid="{1DBEC6CD-CCCD-494D-81E8-8CB6183F2042}"/>
    <hyperlink ref="A64" r:id="rId42" xr:uid="{92A2244B-5BE2-40AB-8E9A-20E2C8FAC3E7}"/>
    <hyperlink ref="A74" r:id="rId43" xr:uid="{D90EA6D1-7905-4C16-9E00-31A0B8183DB7}"/>
    <hyperlink ref="A75" r:id="rId44" xr:uid="{C1055343-9D91-431F-989B-BD3801CEA73A}"/>
    <hyperlink ref="A76" r:id="rId45" xr:uid="{10753C17-0AF7-4CA5-AE3D-CA7BB9E03CBD}"/>
    <hyperlink ref="A77" r:id="rId46" xr:uid="{1A0B1FC1-1EDA-43AD-BB46-25B35D8D390D}"/>
    <hyperlink ref="A78" r:id="rId47" xr:uid="{32861205-E3C4-48DE-A9AB-F14BC33507AD}"/>
    <hyperlink ref="A79" r:id="rId48" xr:uid="{F21D77D2-96B2-40F6-9477-062E093816D1}"/>
    <hyperlink ref="A80" r:id="rId49" xr:uid="{5001F61A-EA33-4B02-8F27-8C50F4E1841D}"/>
    <hyperlink ref="A88" r:id="rId50" display="Cost and Efficieny" xr:uid="{EA2A9BAC-871C-42E1-A50A-D5343B612382}"/>
    <hyperlink ref="A89" r:id="rId51" display="Cost and Efficieny" xr:uid="{4A5E7CCB-B7EB-45F3-AC5E-8C759FD1E2BB}"/>
    <hyperlink ref="A90" r:id="rId52" display="Cost and Efficieny" xr:uid="{C4AC5499-3216-4DCA-957C-C29209E146C4}"/>
    <hyperlink ref="A91" r:id="rId53" display="Cost and Efficieny" xr:uid="{DB87B247-22BE-41AB-964C-CAAAF7450C56}"/>
    <hyperlink ref="A92" r:id="rId54" display="Cost and Efficieny" xr:uid="{2FB24BB4-0378-4CA7-907A-39DA9464FAEF}"/>
    <hyperlink ref="A93" r:id="rId55" display="Cost and Efficieny" xr:uid="{C7804303-3D68-4183-9602-087374E0A75E}"/>
    <hyperlink ref="A94" r:id="rId56" display="Cost and Efficieny" xr:uid="{EFD23BFE-89B5-4497-A31E-325CC0BD389E}"/>
    <hyperlink ref="A95" r:id="rId57" display="Cost and Efficieny" xr:uid="{18BD93D1-5D5E-45D8-AC5E-93AE89633AD4}"/>
    <hyperlink ref="A96" r:id="rId58" display="Cost and Efficieny" xr:uid="{A8F003AB-B3CE-40A6-B7AB-D115761FE6C9}"/>
    <hyperlink ref="A97" r:id="rId59" display="Cost and Efficieny" xr:uid="{AD118B6A-5526-44D1-9E23-BBBC74FA88B1}"/>
    <hyperlink ref="A98" r:id="rId60" xr:uid="{BB8AEE1F-2A2A-49D5-9612-93C1708B3E29}"/>
    <hyperlink ref="A99" r:id="rId61" xr:uid="{0A17A105-9181-426F-AB3F-D2CE6D1D193A}"/>
    <hyperlink ref="A100" r:id="rId62" xr:uid="{CCDB4406-1D23-4DCD-BA81-0FB688A92A84}"/>
    <hyperlink ref="A101" r:id="rId63" xr:uid="{E811E46A-92F1-4916-94D9-7D814E16CA6E}"/>
    <hyperlink ref="A102" r:id="rId64" xr:uid="{7EC3A948-4235-49E7-A654-5080AF5D1D04}"/>
    <hyperlink ref="A103" r:id="rId65" xr:uid="{5EC19C86-E632-4ECB-88AE-85FDD3D03641}"/>
    <hyperlink ref="A104" r:id="rId66" xr:uid="{52D2696E-0070-4339-B92A-AA76612521B1}"/>
    <hyperlink ref="A105" r:id="rId67" xr:uid="{EF94230D-5B8A-4C88-9241-F0AD3D9B27E4}"/>
    <hyperlink ref="A106" r:id="rId68" xr:uid="{2C507B7E-B515-4CEE-800E-AFEB21D9A891}"/>
    <hyperlink ref="A107" r:id="rId69" xr:uid="{8CA32201-88C1-4FF4-B8CA-C24E8ED0BFD9}"/>
    <hyperlink ref="A108" r:id="rId70" xr:uid="{8ACB3443-D30C-41A2-97A7-B4C499DDA74F}"/>
    <hyperlink ref="A118" r:id="rId71" xr:uid="{7AC98110-8AF6-4543-853A-241ED4725A0D}"/>
    <hyperlink ref="A119" r:id="rId72" xr:uid="{294A41A2-9DBF-43D5-AF23-3B6EFD697762}"/>
    <hyperlink ref="A120" r:id="rId73" xr:uid="{C39FC90B-4481-4A0B-ADCF-9CD08FAB9536}"/>
    <hyperlink ref="A121" r:id="rId74" xr:uid="{89639D4D-A9F6-4561-AC21-A5E954A422A4}"/>
    <hyperlink ref="A123" r:id="rId75" xr:uid="{5921AD02-AF53-4CA9-BEB9-DB2F3FA7F0F2}"/>
    <hyperlink ref="A125" r:id="rId76" xr:uid="{872498B1-7408-476B-B990-1BF5DB58649A}"/>
    <hyperlink ref="A126" r:id="rId77" xr:uid="{9A6CD18B-FD86-4BC9-8D27-CE7A46B8AB34}"/>
    <hyperlink ref="A130" r:id="rId78" xr:uid="{76F44526-9EBF-44B1-B760-35652A4EB111}"/>
    <hyperlink ref="A127" r:id="rId79" xr:uid="{52ADF6AE-F695-4B6E-8314-2754FC940728}"/>
    <hyperlink ref="A128" r:id="rId80" xr:uid="{70C40A30-5444-458A-BBC5-042150446BAF}"/>
    <hyperlink ref="A129" r:id="rId81" xr:uid="{98EF12DC-DDD0-46EA-BB7E-E396DC064163}"/>
    <hyperlink ref="A124" r:id="rId82" xr:uid="{99EED93A-7BB2-45D8-9D1A-565AFBE0D18C}"/>
    <hyperlink ref="A113" r:id="rId83" xr:uid="{2FEDFB67-AFD9-4ECC-A53D-10E9E99FBA18}"/>
    <hyperlink ref="A117" r:id="rId84" xr:uid="{EA4585DE-53C6-4447-84C3-B08AD7E33F6F}"/>
    <hyperlink ref="A122" r:id="rId85" xr:uid="{6A0D5244-E92E-4771-8C34-8228A07186EB}"/>
    <hyperlink ref="A131" r:id="rId86" xr:uid="{20EB5DC3-8765-45EA-8BEF-292317B556D3}"/>
    <hyperlink ref="A132" r:id="rId87" xr:uid="{DF978014-8431-4691-B670-E884D2EC8754}"/>
    <hyperlink ref="A133" r:id="rId88" xr:uid="{3E21A902-7792-4788-B114-43F5952ED57F}"/>
    <hyperlink ref="A134" r:id="rId89" xr:uid="{BACD9AB4-8DF7-407F-8829-A761E0628752}"/>
    <hyperlink ref="A135" r:id="rId90" xr:uid="{96FFDEE8-80C8-43DD-B27D-DDBEA0855077}"/>
    <hyperlink ref="A136" r:id="rId91" xr:uid="{316C2A8F-1157-4C27-94B8-7DBC47D9320C}"/>
    <hyperlink ref="A137" r:id="rId92" xr:uid="{96BE32C2-24B8-4F7F-8882-EEE8157518FD}"/>
    <hyperlink ref="A138" r:id="rId93" xr:uid="{B99ABBCE-6A37-4366-8868-BA96C7EC2597}"/>
    <hyperlink ref="A139" r:id="rId94" xr:uid="{2A8B605F-6135-44D8-BC88-BCFA62FC5AF4}"/>
    <hyperlink ref="A116" r:id="rId95" xr:uid="{7F3E0985-6DC1-4B73-902F-B92DF91E0A7C}"/>
    <hyperlink ref="A114" r:id="rId96" xr:uid="{9ECC8B5C-1B38-4DD8-97C1-3E2BFEC73DA3}"/>
    <hyperlink ref="A115" r:id="rId97" xr:uid="{0838D9E3-0483-4C08-8286-20D709DBB706}"/>
    <hyperlink ref="A142" r:id="rId98" xr:uid="{A00DCCB8-81CC-4D1E-83BF-7AA4DDC0C592}"/>
    <hyperlink ref="A143" r:id="rId99" xr:uid="{B8042DEF-EDBE-4882-B15D-50ADFD96BE71}"/>
    <hyperlink ref="A144" r:id="rId100" xr:uid="{399CB214-9381-4B1D-AE62-4C18F3D5F4BD}"/>
    <hyperlink ref="A145" r:id="rId101" xr:uid="{25877B85-73B9-4AC7-B7E8-4C481009434B}"/>
    <hyperlink ref="A146" r:id="rId102" xr:uid="{0C779A33-F554-4D4A-9E94-848CD27F07B4}"/>
    <hyperlink ref="A147" r:id="rId103" xr:uid="{3EAD8DC8-158A-4D90-B07E-41B39FDBD4FA}"/>
    <hyperlink ref="A148" r:id="rId104" xr:uid="{DA72226F-4F18-4DFE-A17D-2DB61020FE68}"/>
    <hyperlink ref="A149" r:id="rId105" xr:uid="{A0B20A6E-CC31-4DDF-8E5F-A4D29B7FEC5E}"/>
    <hyperlink ref="A150" r:id="rId106" xr:uid="{9C09959B-40D5-4D4A-B021-3CB8020E5FAD}"/>
    <hyperlink ref="A151" r:id="rId107" xr:uid="{C2C55FE2-03C9-4360-8008-0DEB32746951}"/>
    <hyperlink ref="A152" r:id="rId108" xr:uid="{351EC632-B855-4046-9B67-7CFF9E47BCF2}"/>
    <hyperlink ref="A153" r:id="rId109" xr:uid="{133AE971-BC1F-486A-BCFE-842E32C0F78B}"/>
    <hyperlink ref="A154" r:id="rId110" xr:uid="{D9A25C6A-D5B8-40DC-944A-A17E59E632AC}"/>
    <hyperlink ref="A155" r:id="rId111" xr:uid="{7F8BDE5D-7743-4A34-B76E-DBB070D93DCC}"/>
    <hyperlink ref="A156" r:id="rId112" xr:uid="{CEC529AD-1158-45B1-B3EF-44818E9720A5}"/>
    <hyperlink ref="A158" r:id="rId113" xr:uid="{395486C0-1D68-4C3F-9A87-5AC762BC9DF2}"/>
    <hyperlink ref="A157" r:id="rId114" xr:uid="{EB56799B-106A-4973-A57F-AF55F57E6B09}"/>
    <hyperlink ref="A159" r:id="rId115" xr:uid="{BA6E7BDB-14F4-4B35-B232-F0D38762AAD7}"/>
    <hyperlink ref="A160" r:id="rId116" xr:uid="{DF4B0325-57D1-411F-ACBF-E7D971648B05}"/>
    <hyperlink ref="A161" r:id="rId117" xr:uid="{9A67B895-E936-454E-940B-8E8C2CB2B8C7}"/>
    <hyperlink ref="A168" r:id="rId118" xr:uid="{74A8B1E0-AF10-42AA-AE83-FFF923DB569B}"/>
    <hyperlink ref="A171" r:id="rId119" xr:uid="{4D84A4A7-95D1-442C-90FB-EA2E6C8B97BF}"/>
    <hyperlink ref="A172" r:id="rId120" xr:uid="{21D58DD7-CF6B-46F2-927C-5A04117C0378}"/>
    <hyperlink ref="A173" r:id="rId121" xr:uid="{704862B1-5158-44B8-8172-32E2DBB454F4}"/>
    <hyperlink ref="A174" r:id="rId122" xr:uid="{B43248B3-F8A2-457C-A089-A1618AE202F4}"/>
    <hyperlink ref="A175" r:id="rId123" xr:uid="{B841D19E-439A-4112-9AE3-01016C883B7C}"/>
    <hyperlink ref="A176" r:id="rId124" xr:uid="{79527385-DC8C-4423-A91E-02949DB92DFF}"/>
    <hyperlink ref="A177" r:id="rId125" xr:uid="{C922B676-BB92-43C2-B442-1FEA7AC35A22}"/>
    <hyperlink ref="A178" r:id="rId126" xr:uid="{FDDFE00F-B383-416D-8D07-497F3FE14CE0}"/>
    <hyperlink ref="A179" r:id="rId127" xr:uid="{75F0B7E9-2FC8-497C-A851-7CC89E02261B}"/>
    <hyperlink ref="A180" r:id="rId128" xr:uid="{86D7AA9B-E8A8-4C2F-AD0C-AF555214EE5F}"/>
    <hyperlink ref="A181" r:id="rId129" xr:uid="{225C9963-A15D-4D96-9F12-5DF2743EFA73}"/>
    <hyperlink ref="A182" r:id="rId130" xr:uid="{2160627D-8BA0-4B4F-8391-EB935CC41D48}"/>
    <hyperlink ref="A183" r:id="rId131" xr:uid="{AD42E392-2550-42A8-B704-AB090FEE35AC}"/>
    <hyperlink ref="A184" r:id="rId132" xr:uid="{8A821EE2-2167-4AC6-B009-6A07CA664B3D}"/>
    <hyperlink ref="A185" r:id="rId133" xr:uid="{F53D2CE3-38FE-45AD-9CB7-59D7A988F32C}"/>
    <hyperlink ref="A186" r:id="rId134" xr:uid="{5FF86418-F9D6-43F8-A41D-72CCDC984851}"/>
    <hyperlink ref="A187" r:id="rId135" xr:uid="{95DA8165-BA35-4ACC-A631-B4761F640E91}"/>
    <hyperlink ref="A188" r:id="rId136" xr:uid="{869C3005-F749-4228-8E42-5AC3BF136A00}"/>
    <hyperlink ref="A189" r:id="rId137" xr:uid="{17C35E0C-BCC8-4211-BAF3-97F851C88C4C}"/>
    <hyperlink ref="A190" r:id="rId138" xr:uid="{2ADA3B40-B86D-4688-A3CD-97FD76B94EE8}"/>
    <hyperlink ref="A191" r:id="rId139" xr:uid="{84907DDC-F412-4548-9C17-B44C40BE6389}"/>
    <hyperlink ref="A192" r:id="rId140" xr:uid="{CA437398-A0D3-47F9-8222-2B04A90343A4}"/>
    <hyperlink ref="A193" r:id="rId141" xr:uid="{38C3EF6A-F8E8-45E4-B27B-F640922782E9}"/>
    <hyperlink ref="A194" r:id="rId142" xr:uid="{FFCBE54B-0D78-4C81-A8C1-CF3DFC218F14}"/>
    <hyperlink ref="A195" r:id="rId143" xr:uid="{753F73AC-AF40-4ECB-846E-980781B96698}"/>
    <hyperlink ref="A196" r:id="rId144" xr:uid="{5859205F-993C-4CB8-B2EA-BA1FE4F34616}"/>
    <hyperlink ref="A197" r:id="rId145" xr:uid="{EF3E01A6-4ACC-4D80-B0A1-F8195EB2666F}"/>
    <hyperlink ref="A198" r:id="rId146" xr:uid="{447A04B5-8F59-4BE6-A12F-B785BF1D5BB8}"/>
    <hyperlink ref="A199" r:id="rId147" xr:uid="{9AAA1B18-D1E6-4D2A-A86B-48279A26B953}"/>
    <hyperlink ref="A200" r:id="rId148" xr:uid="{298E54DD-9F7B-47F6-B4C2-88DFD9387762}"/>
    <hyperlink ref="A201" r:id="rId149" xr:uid="{DDF5A582-6C87-4F77-8A10-4751777E76AE}"/>
    <hyperlink ref="A202" r:id="rId150" xr:uid="{47A11E4A-B978-475B-AC0A-382E59A61E5E}"/>
    <hyperlink ref="A203" r:id="rId151" xr:uid="{56D548F3-87FE-4983-953B-1B4D1EB92B8D}"/>
    <hyperlink ref="A204" r:id="rId152" xr:uid="{6FF450BA-E9D5-40EF-A1E5-28532BB6BEEA}"/>
    <hyperlink ref="A205" r:id="rId153" xr:uid="{0C2ADF40-F1F5-4E75-B6B0-60E305CBDD1A}"/>
    <hyperlink ref="A206" r:id="rId154" xr:uid="{9A15DF54-52A4-43F9-B991-02521CAEF359}"/>
    <hyperlink ref="A207" r:id="rId155" xr:uid="{60543937-CE4D-4C50-AE58-E70FB76AACF8}"/>
    <hyperlink ref="A216" r:id="rId156" xr:uid="{D151DFE9-912C-43C7-86F6-7E2973CCEF1F}"/>
    <hyperlink ref="A215" r:id="rId157" xr:uid="{ABFF2A81-2A81-4281-8C9D-D8B37200B1A8}"/>
    <hyperlink ref="A217" r:id="rId158" xr:uid="{37C33318-E6B4-4A13-BC67-1E81D70C68CB}"/>
    <hyperlink ref="A218" r:id="rId159" xr:uid="{69660ACC-7485-419B-8DB5-B3237DBAC0EC}"/>
    <hyperlink ref="A219" r:id="rId160" xr:uid="{974B7CA1-B04F-4D5D-A3F6-2AB53085733B}"/>
    <hyperlink ref="A220" r:id="rId161" xr:uid="{030F2A9A-C7DB-4BA0-8BC4-66138D639008}"/>
    <hyperlink ref="A221" r:id="rId162" xr:uid="{5224C41A-E799-4906-8F54-FC72CF271CB1}"/>
    <hyperlink ref="A222" r:id="rId163" xr:uid="{37DCFB99-1997-4EBD-AAC1-3D5FFF3C4317}"/>
    <hyperlink ref="A223" r:id="rId164" xr:uid="{DDA547BF-DBB9-4C19-A582-6F4C11C8F8EA}"/>
    <hyperlink ref="A227" r:id="rId165" xr:uid="{8232DFCB-8656-44FD-8228-6E03E71E4E51}"/>
    <hyperlink ref="A228" r:id="rId166" xr:uid="{6D5EFA39-3053-4539-BE71-19042F5292D0}"/>
    <hyperlink ref="A229" r:id="rId167" xr:uid="{F13FC7C6-A2D9-4905-9E87-FEC6321B2CC4}"/>
    <hyperlink ref="A230" r:id="rId168" xr:uid="{D260938D-F1BC-4B5F-AC53-F283CD6C10BF}"/>
    <hyperlink ref="A231" r:id="rId169" xr:uid="{D98134E9-6CD0-4018-BD96-734979FCD315}"/>
    <hyperlink ref="A232" r:id="rId170" xr:uid="{DC317C13-95A0-4303-B075-EC9C6CD150CA}"/>
    <hyperlink ref="A233" r:id="rId171" xr:uid="{AB799AD2-B0B9-40AE-A929-0948F70B918F}"/>
    <hyperlink ref="A234" r:id="rId172" xr:uid="{74241A50-1D03-46A5-85D1-EF7F61A4FFDB}"/>
    <hyperlink ref="A235" r:id="rId173" xr:uid="{09963AD0-BB53-45A6-BC7C-FAB05EDBCDA6}"/>
    <hyperlink ref="A236" r:id="rId174" xr:uid="{702AA89E-35F0-4CA2-8655-09AB5C0ADFBA}"/>
    <hyperlink ref="A237" r:id="rId175" xr:uid="{F374B6F9-280D-4419-8763-97B95CF24EDB}"/>
    <hyperlink ref="A238" r:id="rId176" xr:uid="{CD822343-528F-4DB2-97C2-EEDE9EF539CC}"/>
    <hyperlink ref="A239" r:id="rId177" xr:uid="{0BF5A723-079D-4A29-B32B-DDC97838391A}"/>
    <hyperlink ref="A240" r:id="rId178" xr:uid="{8D42CCD2-D7FA-4C6F-9895-2CEF11018790}"/>
    <hyperlink ref="A241" r:id="rId179" xr:uid="{74E887CB-81FE-4FE5-84C5-9D4111BAB900}"/>
    <hyperlink ref="A242" r:id="rId180" xr:uid="{3BD6FCCB-3C17-4501-B7CB-41E04E6825C1}"/>
    <hyperlink ref="A243" r:id="rId181" xr:uid="{42469A41-65B5-43A2-BBD3-E6A293CD4631}"/>
    <hyperlink ref="A244" r:id="rId182" xr:uid="{6758EB8B-C774-4161-AE4A-4C6E6286E729}"/>
    <hyperlink ref="A245" r:id="rId183" xr:uid="{C2BD6F62-E007-4638-82B1-3CC48DCEB94B}"/>
    <hyperlink ref="A246" r:id="rId184" xr:uid="{15FB7FD9-FB7E-46D8-8B5F-550B9F7556D3}"/>
    <hyperlink ref="A247" r:id="rId185" xr:uid="{8F4080E4-0C48-4B88-ACE7-48EAF1D8D0D3}"/>
    <hyperlink ref="A248" r:id="rId186" xr:uid="{850139B4-62F1-4780-B3BC-6B57EC69D210}"/>
    <hyperlink ref="A249" r:id="rId187" xr:uid="{2171E83F-21AF-4E5B-A19A-292E378A6B12}"/>
    <hyperlink ref="A250" r:id="rId188" xr:uid="{F9E03EE8-2C8C-44A2-B3F9-F9F36023765B}"/>
    <hyperlink ref="A251" r:id="rId189" xr:uid="{F97943BA-48E5-42DA-B74E-643947EF253B}"/>
    <hyperlink ref="A252" r:id="rId190" xr:uid="{25849159-23F4-443C-B4B5-A75E7AFDE7FB}"/>
    <hyperlink ref="A253" r:id="rId191" xr:uid="{8FD38070-2535-4354-8A30-8AEB52D21362}"/>
    <hyperlink ref="A254" r:id="rId192" xr:uid="{BF025B3E-72AD-469E-AC1A-165B2F6CECC3}"/>
    <hyperlink ref="A255" r:id="rId193" xr:uid="{7A90B67E-0357-4BE9-A7F1-0296EB87C703}"/>
    <hyperlink ref="A256" r:id="rId194" xr:uid="{BB8CEA9F-483F-4490-A905-9EDA449632A9}"/>
    <hyperlink ref="A257" r:id="rId195" xr:uid="{2561FD25-70C6-4A73-BD7E-5AD219F7BA62}"/>
    <hyperlink ref="A259" r:id="rId196" xr:uid="{27F17D8A-DDF3-402F-AAB6-6AFB8F9E96E6}"/>
    <hyperlink ref="A260" r:id="rId197" xr:uid="{F2AF5967-C812-4840-88AA-48DAF3EA62D2}"/>
    <hyperlink ref="A261" r:id="rId198" xr:uid="{50AA2033-CB5E-443C-ACB4-51F69C2D9B17}"/>
    <hyperlink ref="A12" r:id="rId199" xr:uid="{8A0A83CF-CD55-43F9-8509-8D20627696F2}"/>
    <hyperlink ref="A11" r:id="rId200" xr:uid="{32EC5543-E87F-4E33-B2E8-E51F66DCEAB0}"/>
    <hyperlink ref="A10" r:id="rId201" xr:uid="{6E4CFD06-74A6-4B40-A096-C309B90DC263}"/>
    <hyperlink ref="A8" r:id="rId202" xr:uid="{E54B9BC7-F529-4278-AA6A-961D29815E9D}"/>
    <hyperlink ref="A4" r:id="rId203" xr:uid="{3EC565D0-6B11-4D03-8EA6-3370B98D3B90}"/>
    <hyperlink ref="A14" r:id="rId204" xr:uid="{A94D9569-C87C-4078-B86D-68A4AACCFD41}"/>
    <hyperlink ref="A9" r:id="rId205" xr:uid="{2B9900D0-4805-4DB0-AC9A-CC71C48CD2D6}"/>
    <hyperlink ref="A13" r:id="rId206" xr:uid="{204A0991-2B50-413A-A975-6809DF02CEFC}"/>
    <hyperlink ref="A3" r:id="rId207" xr:uid="{830E32ED-5C6D-43A3-A088-29555F2C629E}"/>
    <hyperlink ref="A5" r:id="rId208" xr:uid="{BDEC3F7B-6340-47CC-AF3F-695131D7ACBE}"/>
    <hyperlink ref="A6" r:id="rId209" xr:uid="{E5B21686-6B98-4108-891F-EE6BCC3AA826}"/>
    <hyperlink ref="A7" r:id="rId210" xr:uid="{C9AB34B9-A6BA-43E9-BABC-0C8AFDAC919D}"/>
    <hyperlink ref="A162" r:id="rId211" xr:uid="{71450759-7479-463B-9AE1-834B7355089D}"/>
    <hyperlink ref="A62" r:id="rId212" xr:uid="{B4422E7E-80D1-43AD-9355-FF2B17206B4F}"/>
    <hyperlink ref="A258" r:id="rId213" xr:uid="{074AB1AC-96BA-4710-9AC6-393854D7115E}"/>
    <hyperlink ref="A27" r:id="rId214" xr:uid="{38CFF95B-EE73-4DB8-841A-8FA205AC7017}"/>
    <hyperlink ref="A220:A225" r:id="rId215" display="Behavioral Health and Substance Use" xr:uid="{EC823BEA-CC45-466A-9D06-90EF07EAA795}"/>
    <hyperlink ref="A48" r:id="rId216" xr:uid="{215D06CD-4B47-4794-9CF4-730DE6FB6A7F}"/>
    <hyperlink ref="A227:A235" r:id="rId217" display="Cancer" xr:uid="{2A07527E-0F43-4D73-B74E-9490C9F0BBCF}"/>
    <hyperlink ref="A81" r:id="rId218" xr:uid="{71C0A6A1-9556-4172-8FD7-A1426289BC60}"/>
    <hyperlink ref="A237:A242" r:id="rId219" display="Cardiovascular" xr:uid="{EA62FC32-41A3-4CED-9079-1607F4979B82}"/>
    <hyperlink ref="A140" r:id="rId220" xr:uid="{A350D872-E448-437C-B4E4-B24265A2BC55}"/>
    <hyperlink ref="A141" r:id="rId221" xr:uid="{17F3AD67-6D5C-4665-A786-A3A8FBF42900}"/>
    <hyperlink ref="A163" r:id="rId222" xr:uid="{C30359F1-D99F-4BF0-A56D-A1AAB5C4A9E4}"/>
    <hyperlink ref="A246:A249" r:id="rId223" display="Patient Safety" xr:uid="{8B633333-12E9-4FD5-B8BB-144A1034571C}"/>
    <hyperlink ref="A169" r:id="rId224" xr:uid="{0C63FC3D-719D-4E9A-8350-20022DF5EBFA}"/>
    <hyperlink ref="A170" r:id="rId225" xr:uid="{BE8DE782-F418-4089-AA98-860BDC5D3C7E}"/>
    <hyperlink ref="A208" r:id="rId226" xr:uid="{8EBCE141-7B6E-4215-9E72-0BE2443F7C77}"/>
    <hyperlink ref="A253:A258" r:id="rId227" display="Primary Care and Chronic Illness" xr:uid="{4BF5D2B3-EFEF-4052-8F04-33B1BCE19B56}"/>
    <hyperlink ref="A224" r:id="rId228" xr:uid="{CFEB51D4-52F2-4703-AE6E-AF19B1749B24}"/>
    <hyperlink ref="A260:A261" r:id="rId229" display="Renal" xr:uid="{953D16AF-B08E-4480-99A4-3ED6C00C0F03}"/>
    <hyperlink ref="A262" r:id="rId230" xr:uid="{245B0698-A818-406B-922A-C8F52E240523}"/>
    <hyperlink ref="A263" r:id="rId231" xr:uid="{E7B6DE9F-6684-4587-ADCA-401B69C65780}"/>
    <hyperlink ref="A109" r:id="rId232" xr:uid="{ED1BEC28-116D-498E-B503-95356EDE561F}"/>
    <hyperlink ref="A10:A12" r:id="rId233" display="Patient Experience and Function" xr:uid="{09F780AB-B1EB-4A81-A482-AA566D3C0A31}"/>
    <hyperlink ref="A61" r:id="rId234" xr:uid="{EDC91BE5-06D1-4A19-A2C5-B97822D25747}"/>
    <hyperlink ref="A265" r:id="rId235" xr:uid="{E0AC5FDF-8B49-4AAB-9C73-7AC755E7FC3E}"/>
    <hyperlink ref="A266" r:id="rId236" xr:uid="{4820FC70-D4E6-4412-9350-CCC34256184B}"/>
    <hyperlink ref="A267" r:id="rId237" xr:uid="{133E9FD5-6485-44BB-9CE8-0E01B59D064E}"/>
    <hyperlink ref="A268" r:id="rId238" xr:uid="{E2AC04CE-B278-4A43-8B19-9BB9F201C486}"/>
    <hyperlink ref="A269" r:id="rId239" xr:uid="{9FE4C607-273D-46D9-87F9-979A2D12A34D}"/>
    <hyperlink ref="A270" r:id="rId240" xr:uid="{E6D581F0-AA83-434F-A846-5DDF544DDED5}"/>
    <hyperlink ref="A271" r:id="rId241" xr:uid="{C9E6F095-6A69-40BE-81F8-EA093B90EFEC}"/>
    <hyperlink ref="A272" r:id="rId242" xr:uid="{2582DCE1-F0B5-461B-9023-44F8BE688826}"/>
    <hyperlink ref="A273" r:id="rId243" xr:uid="{161557D4-3EEE-434E-AABE-9C3EC1827CA1}"/>
    <hyperlink ref="A274" r:id="rId244" xr:uid="{B3BABE9C-755B-4386-AF5C-085C6B735142}"/>
    <hyperlink ref="A275" r:id="rId245" xr:uid="{AF49746A-F1C2-485A-9A52-8604D4ECF8CE}"/>
    <hyperlink ref="A276" r:id="rId246" xr:uid="{E33A8C3B-5853-4868-8E1D-B290B3479447}"/>
    <hyperlink ref="A277" r:id="rId247" xr:uid="{7FA388B8-C865-44D9-ACC9-4A288692F55A}"/>
    <hyperlink ref="A280" r:id="rId248" xr:uid="{8201913E-2277-4E93-81D2-E176D91B70DC}"/>
    <hyperlink ref="A279" r:id="rId249" xr:uid="{CD523A71-5400-48F4-8FF6-544C078C0FD4}"/>
    <hyperlink ref="A278" r:id="rId250" xr:uid="{ADAD835C-4905-444D-8202-5FE45C8D7E2E}"/>
    <hyperlink ref="A281" r:id="rId251" xr:uid="{FA04BB6A-2AA9-4C81-80B1-74449903906C}"/>
    <hyperlink ref="A282" r:id="rId252" xr:uid="{FA780AD1-F463-44A4-BEC5-CA68545E1239}"/>
    <hyperlink ref="A283" r:id="rId253" xr:uid="{B59A1830-B025-4405-B2F2-9B50CA374EEA}"/>
    <hyperlink ref="A286" r:id="rId254" xr:uid="{C29D47B7-6FB8-4A99-AE51-4D971A2FBC88}"/>
    <hyperlink ref="A287" r:id="rId255" xr:uid="{E2AAC949-E9BA-47EA-B315-BAFCF8AA3FFC}"/>
    <hyperlink ref="A288" r:id="rId256" xr:uid="{55F67E5B-60A6-4CF7-84C5-02BF835DC999}"/>
    <hyperlink ref="A289" r:id="rId257" xr:uid="{687475D1-9378-4A4A-80A3-0E99DF2CF950}"/>
    <hyperlink ref="A290" r:id="rId258" xr:uid="{C67A4A61-6D47-469A-BB67-2099C55B33C1}"/>
    <hyperlink ref="A292" r:id="rId259" xr:uid="{B12DE0D9-560E-40F8-9D31-D85A1762AA92}"/>
    <hyperlink ref="A293" r:id="rId260" xr:uid="{C98E1253-E325-4773-9E36-C97907AE1370}"/>
    <hyperlink ref="A294" r:id="rId261" xr:uid="{B4673DD9-C7EE-4A37-9FE7-C5076AF4CC44}"/>
    <hyperlink ref="A295" r:id="rId262" xr:uid="{B025CCBD-C4D6-4394-AEFB-F03879F9CFFC}"/>
    <hyperlink ref="A296" r:id="rId263" xr:uid="{AE32D3A8-17E7-45E6-93C1-AFF861702542}"/>
    <hyperlink ref="A297" r:id="rId264" xr:uid="{E73A4B1E-8A50-49A7-AA91-2BA133CBEC34}"/>
    <hyperlink ref="A298" r:id="rId265" xr:uid="{287EA4F5-7ACB-49FF-92A9-D70B74D7E8D0}"/>
    <hyperlink ref="A299" r:id="rId266" xr:uid="{0B2E3DBC-2F51-480D-9C68-5FD03FA9B532}"/>
    <hyperlink ref="A300" r:id="rId267" xr:uid="{2E5A6E38-40C7-41E8-96D3-F5D1C79FE82E}"/>
    <hyperlink ref="A285" r:id="rId268" xr:uid="{9109F043-F411-46B5-B317-C7BBA8228793}"/>
    <hyperlink ref="A291" r:id="rId269" xr:uid="{93A2BCFE-546A-4CFD-BAE0-207B3DA6B779}"/>
    <hyperlink ref="A284" r:id="rId270" xr:uid="{1844D589-D450-4CDA-BE12-827D1D7F48BF}"/>
    <hyperlink ref="A301" r:id="rId271" xr:uid="{16378EE7-9658-4498-9980-029B529BCDAD}"/>
    <hyperlink ref="A302" r:id="rId272" xr:uid="{E25A8F1F-AF09-4D36-B4F4-D8E13F33B866}"/>
    <hyperlink ref="A301:A302" r:id="rId273" display="Behavioral Health and Substance Use" xr:uid="{C440BAC8-7F72-46F8-9F92-4A099BA14FC4}"/>
    <hyperlink ref="A303" r:id="rId274" xr:uid="{06C2C387-34F8-4C6B-BA5A-1BA08AD6C3BB}"/>
    <hyperlink ref="A304" r:id="rId275" xr:uid="{A642D8C8-4418-4BF7-85AA-2F3EE651015B}"/>
    <hyperlink ref="A305" r:id="rId276" xr:uid="{93D45AB6-6302-4D94-A51B-CC7522B01553}"/>
    <hyperlink ref="A306" r:id="rId277" xr:uid="{207919A3-B335-4E16-A830-F58216BBEA45}"/>
    <hyperlink ref="A307" r:id="rId278" xr:uid="{E6B03FEB-CFA0-44E2-ADBB-3DD48D27F904}"/>
    <hyperlink ref="A308" r:id="rId279" xr:uid="{BC815AA7-1694-4C53-9F96-435BB824D46A}"/>
    <hyperlink ref="A307:A308" r:id="rId280" display="Patient Experience and Function" xr:uid="{714F2783-B431-40D8-89D3-BCE4E5CE962F}"/>
    <hyperlink ref="A309" r:id="rId281" xr:uid="{EF68B570-5703-4523-BDBD-2E1F798B791D}"/>
    <hyperlink ref="A310" r:id="rId282" xr:uid="{FEDB0C83-4F49-496C-8F4B-3076D85F7A6B}"/>
    <hyperlink ref="A311" r:id="rId283" display="Cost and Efficieny" xr:uid="{94A40B15-1E80-4817-B880-797762C817A2}"/>
    <hyperlink ref="A312" r:id="rId284" display="Cost and Efficieny" xr:uid="{F86BAA54-D9EE-4142-91C3-C8D76B0CFEE2}"/>
    <hyperlink ref="A313" r:id="rId285" display="Cost and Efficieny" xr:uid="{55C5DD65-5410-4E86-AD29-F474FB1E415D}"/>
    <hyperlink ref="A314" r:id="rId286" display="Cost and Efficieny" xr:uid="{1415AC5F-541E-4C0A-B04F-31A89A5EA3E6}"/>
    <hyperlink ref="A315" r:id="rId287" display="Cost and Efficieny" xr:uid="{0569FF6D-6B81-4349-B268-1878ABB87D56}"/>
    <hyperlink ref="A319" r:id="rId288" xr:uid="{995AB1B6-B3AF-4419-AC61-91E02DDC919C}"/>
    <hyperlink ref="A317:A318" r:id="rId289" display="Patient Experience and Function" xr:uid="{74BBBA57-5BE9-4B74-B481-EAF59BC33659}"/>
    <hyperlink ref="A318" r:id="rId290" xr:uid="{87AB0548-96A1-414F-B4F4-8A2901A5C6D2}"/>
    <hyperlink ref="A317" r:id="rId291" xr:uid="{AA8C475F-30C3-4BD1-86AD-50EC942303E7}"/>
    <hyperlink ref="A316" r:id="rId292" display="Cost and Efficieny" xr:uid="{091BAD5A-DB85-4EC9-9F86-C9DD6EC4E65B}"/>
  </hyperlinks>
  <pageMargins left="0.7" right="0.7" top="0.75" bottom="0.75" header="0.3" footer="0.3"/>
  <pageSetup orientation="portrait" horizontalDpi="1200" verticalDpi="1200" r:id="rId293"/>
  <extLst>
    <ext xmlns:x14="http://schemas.microsoft.com/office/spreadsheetml/2009/9/main" uri="{CCE6A557-97BC-4b89-ADB6-D9C93CAAB3DF}">
      <x14:dataValidations xmlns:xm="http://schemas.microsoft.com/office/excel/2006/main" count="2">
        <x14:dataValidation type="list" allowBlank="1" showInputMessage="1" showErrorMessage="1" xr:uid="{352746BE-0542-4D5F-AD25-1FCD521EB2EB}">
          <x14:formula1>
            <xm:f>'C:\Users\eorourke\Desktop\[Social Risk Trial Data_local backup.xlsx]Sheet2'!#REF!</xm:f>
          </x14:formula1>
          <xm:sqref>I144 K144</xm:sqref>
        </x14:dataValidation>
        <x14:dataValidation type="list" allowBlank="1" showInputMessage="1" showErrorMessage="1" xr:uid="{158F7618-8B8B-4C76-9E18-64CF763CB36F}">
          <x14:formula1>
            <xm:f>'C:\Users\tmurphy\AppData\Local\Microsoft\Windows\INetCache\IE\NZ7519SF\[social_risk_measure_list.xlsx]Sheet2'!#REF!</xm:f>
          </x14:formula1>
          <xm:sqref>I141:I143 K141:K143 J143 I218:J218 I145:I146 J146:K146 K145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J31" sqref="J31"/>
    </sheetView>
  </sheetViews>
  <sheetFormatPr defaultRowHeight="14.5" x14ac:dyDescent="0.35"/>
  <sheetData>
    <row r="1" spans="1:1" x14ac:dyDescent="0.35">
      <c r="A1" s="32" t="s">
        <v>1244</v>
      </c>
    </row>
    <row r="2" spans="1:1" x14ac:dyDescent="0.35">
      <c r="A2" t="s">
        <v>1245</v>
      </c>
    </row>
    <row r="3" spans="1:1" x14ac:dyDescent="0.35">
      <c r="A3" t="s">
        <v>181</v>
      </c>
    </row>
    <row r="4" spans="1:1" x14ac:dyDescent="0.35">
      <c r="A4" t="s">
        <v>161</v>
      </c>
    </row>
    <row r="5" spans="1:1" x14ac:dyDescent="0.35">
      <c r="A5" t="s">
        <v>188</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A15" sqref="A15"/>
    </sheetView>
  </sheetViews>
  <sheetFormatPr defaultRowHeight="14.5" x14ac:dyDescent="0.35"/>
  <cols>
    <col min="1" max="1" width="10.81640625" customWidth="1"/>
  </cols>
  <sheetData>
    <row r="1" spans="1:5" x14ac:dyDescent="0.35">
      <c r="A1" t="s">
        <v>1246</v>
      </c>
      <c r="B1" t="s">
        <v>1247</v>
      </c>
      <c r="C1" t="s">
        <v>1248</v>
      </c>
      <c r="D1" t="s">
        <v>1249</v>
      </c>
      <c r="E1" t="s">
        <v>1250</v>
      </c>
    </row>
    <row r="3" spans="1:5" x14ac:dyDescent="0.35">
      <c r="A3" t="s">
        <v>165</v>
      </c>
      <c r="B3" t="s">
        <v>167</v>
      </c>
      <c r="C3" t="s">
        <v>167</v>
      </c>
      <c r="D3" t="s">
        <v>167</v>
      </c>
      <c r="E3" t="s">
        <v>1251</v>
      </c>
    </row>
    <row r="4" spans="1:5" x14ac:dyDescent="0.35">
      <c r="A4" t="s">
        <v>1252</v>
      </c>
      <c r="B4" t="s">
        <v>170</v>
      </c>
      <c r="C4" t="s">
        <v>170</v>
      </c>
      <c r="D4" t="s">
        <v>170</v>
      </c>
      <c r="E4" t="s">
        <v>1253</v>
      </c>
    </row>
    <row r="5" spans="1:5" x14ac:dyDescent="0.35">
      <c r="A5" t="s">
        <v>527</v>
      </c>
      <c r="E5" t="s">
        <v>1254</v>
      </c>
    </row>
    <row r="6" spans="1:5" x14ac:dyDescent="0.35">
      <c r="A6" t="s">
        <v>457</v>
      </c>
      <c r="E6" t="s">
        <v>108</v>
      </c>
    </row>
    <row r="7" spans="1:5" x14ac:dyDescent="0.35">
      <c r="A7" t="s">
        <v>238</v>
      </c>
    </row>
    <row r="8" spans="1:5" x14ac:dyDescent="0.35">
      <c r="A8" t="s">
        <v>703</v>
      </c>
    </row>
    <row r="9" spans="1:5" x14ac:dyDescent="0.35">
      <c r="A9" t="s">
        <v>108</v>
      </c>
    </row>
    <row r="13" spans="1:5" x14ac:dyDescent="0.35">
      <c r="A13" t="s">
        <v>1255</v>
      </c>
    </row>
    <row r="14" spans="1:5" x14ac:dyDescent="0.35">
      <c r="A14" t="s">
        <v>1256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95"/>
  <sheetViews>
    <sheetView workbookViewId="0">
      <selection activeCell="A51" sqref="A51"/>
    </sheetView>
  </sheetViews>
  <sheetFormatPr defaultRowHeight="14.5" x14ac:dyDescent="0.35"/>
  <cols>
    <col min="1" max="1" width="44.54296875" customWidth="1"/>
    <col min="2" max="2" width="22" customWidth="1"/>
    <col min="3" max="3" width="23.81640625" customWidth="1"/>
    <col min="5" max="5" width="26" hidden="1" customWidth="1"/>
    <col min="6" max="6" width="20.81640625" customWidth="1"/>
  </cols>
  <sheetData>
    <row r="1" spans="1:6" x14ac:dyDescent="0.35">
      <c r="A1" t="s">
        <v>1257</v>
      </c>
      <c r="B1" t="s">
        <v>1258</v>
      </c>
      <c r="C1" t="s">
        <v>1244</v>
      </c>
      <c r="D1" t="s">
        <v>147</v>
      </c>
      <c r="E1" t="s">
        <v>1259</v>
      </c>
      <c r="F1" t="s">
        <v>1260</v>
      </c>
    </row>
    <row r="2" spans="1:6" hidden="1" x14ac:dyDescent="0.35">
      <c r="A2" t="s">
        <v>1261</v>
      </c>
      <c r="B2" t="s">
        <v>1010</v>
      </c>
      <c r="C2" t="s">
        <v>1262</v>
      </c>
      <c r="D2" t="s">
        <v>956</v>
      </c>
      <c r="E2" t="s">
        <v>201</v>
      </c>
      <c r="F2" t="s">
        <v>1263</v>
      </c>
    </row>
    <row r="3" spans="1:6" hidden="1" x14ac:dyDescent="0.35">
      <c r="A3" t="s">
        <v>1264</v>
      </c>
      <c r="B3" t="s">
        <v>1010</v>
      </c>
      <c r="C3" t="s">
        <v>1262</v>
      </c>
      <c r="D3" t="s">
        <v>956</v>
      </c>
      <c r="E3" t="s">
        <v>201</v>
      </c>
      <c r="F3" t="s">
        <v>1263</v>
      </c>
    </row>
    <row r="4" spans="1:6" hidden="1" x14ac:dyDescent="0.35">
      <c r="A4" t="s">
        <v>1265</v>
      </c>
      <c r="B4" t="s">
        <v>1266</v>
      </c>
      <c r="C4" t="s">
        <v>1262</v>
      </c>
      <c r="D4" t="s">
        <v>956</v>
      </c>
      <c r="E4" t="s">
        <v>201</v>
      </c>
      <c r="F4" t="s">
        <v>1263</v>
      </c>
    </row>
    <row r="5" spans="1:6" hidden="1" x14ac:dyDescent="0.35">
      <c r="A5" t="s">
        <v>1267</v>
      </c>
      <c r="B5" t="s">
        <v>1266</v>
      </c>
      <c r="C5" t="s">
        <v>1268</v>
      </c>
      <c r="D5" t="s">
        <v>956</v>
      </c>
      <c r="E5" t="s">
        <v>201</v>
      </c>
      <c r="F5" t="s">
        <v>1263</v>
      </c>
    </row>
    <row r="6" spans="1:6" hidden="1" x14ac:dyDescent="0.35">
      <c r="A6" t="s">
        <v>1269</v>
      </c>
      <c r="B6" t="s">
        <v>1270</v>
      </c>
      <c r="C6" t="s">
        <v>1262</v>
      </c>
      <c r="D6" t="s">
        <v>233</v>
      </c>
      <c r="E6" t="s">
        <v>201</v>
      </c>
      <c r="F6" t="s">
        <v>1263</v>
      </c>
    </row>
    <row r="7" spans="1:6" hidden="1" x14ac:dyDescent="0.35">
      <c r="A7" t="s">
        <v>1271</v>
      </c>
      <c r="B7" t="s">
        <v>1270</v>
      </c>
      <c r="C7" t="s">
        <v>1262</v>
      </c>
      <c r="D7" t="s">
        <v>233</v>
      </c>
      <c r="E7" t="s">
        <v>201</v>
      </c>
      <c r="F7" t="s">
        <v>1263</v>
      </c>
    </row>
    <row r="8" spans="1:6" hidden="1" x14ac:dyDescent="0.35">
      <c r="A8" t="s">
        <v>1272</v>
      </c>
      <c r="B8" t="s">
        <v>1270</v>
      </c>
      <c r="C8" t="s">
        <v>1273</v>
      </c>
      <c r="D8" t="s">
        <v>233</v>
      </c>
      <c r="E8" t="s">
        <v>201</v>
      </c>
      <c r="F8" t="s">
        <v>1263</v>
      </c>
    </row>
    <row r="9" spans="1:6" hidden="1" x14ac:dyDescent="0.35">
      <c r="A9" t="s">
        <v>1274</v>
      </c>
      <c r="B9" t="s">
        <v>1275</v>
      </c>
      <c r="C9" t="s">
        <v>1262</v>
      </c>
      <c r="D9" t="s">
        <v>233</v>
      </c>
      <c r="E9" t="s">
        <v>201</v>
      </c>
      <c r="F9" t="s">
        <v>1263</v>
      </c>
    </row>
    <row r="10" spans="1:6" hidden="1" x14ac:dyDescent="0.35">
      <c r="A10" t="s">
        <v>1276</v>
      </c>
      <c r="B10" t="s">
        <v>283</v>
      </c>
      <c r="C10" t="s">
        <v>1262</v>
      </c>
      <c r="D10" t="s">
        <v>233</v>
      </c>
      <c r="E10" t="s">
        <v>201</v>
      </c>
      <c r="F10" t="s">
        <v>1263</v>
      </c>
    </row>
    <row r="11" spans="1:6" hidden="1" x14ac:dyDescent="0.35">
      <c r="A11" t="s">
        <v>1277</v>
      </c>
      <c r="B11" t="s">
        <v>245</v>
      </c>
      <c r="C11" t="s">
        <v>1268</v>
      </c>
      <c r="D11" t="s">
        <v>1278</v>
      </c>
      <c r="E11" t="s">
        <v>1279</v>
      </c>
      <c r="F11" t="s">
        <v>1263</v>
      </c>
    </row>
    <row r="12" spans="1:6" hidden="1" x14ac:dyDescent="0.35">
      <c r="A12" t="s">
        <v>1280</v>
      </c>
      <c r="B12" t="s">
        <v>183</v>
      </c>
      <c r="C12" t="s">
        <v>1262</v>
      </c>
      <c r="D12" t="s">
        <v>675</v>
      </c>
      <c r="E12" t="s">
        <v>201</v>
      </c>
      <c r="F12" t="s">
        <v>1263</v>
      </c>
    </row>
    <row r="13" spans="1:6" hidden="1" x14ac:dyDescent="0.35">
      <c r="A13" t="s">
        <v>1281</v>
      </c>
      <c r="B13" t="s">
        <v>380</v>
      </c>
      <c r="C13" t="s">
        <v>1282</v>
      </c>
      <c r="D13" t="s">
        <v>377</v>
      </c>
      <c r="E13" t="s">
        <v>201</v>
      </c>
      <c r="F13" t="s">
        <v>1263</v>
      </c>
    </row>
    <row r="14" spans="1:6" hidden="1" x14ac:dyDescent="0.35">
      <c r="A14" t="s">
        <v>1283</v>
      </c>
      <c r="B14" t="s">
        <v>386</v>
      </c>
      <c r="C14" t="s">
        <v>1262</v>
      </c>
      <c r="D14" t="s">
        <v>377</v>
      </c>
      <c r="E14" t="s">
        <v>201</v>
      </c>
      <c r="F14" t="s">
        <v>1263</v>
      </c>
    </row>
    <row r="15" spans="1:6" hidden="1" x14ac:dyDescent="0.35">
      <c r="A15" t="s">
        <v>1284</v>
      </c>
      <c r="B15" t="s">
        <v>386</v>
      </c>
      <c r="C15" t="s">
        <v>1262</v>
      </c>
      <c r="D15" t="s">
        <v>377</v>
      </c>
      <c r="E15" t="s">
        <v>201</v>
      </c>
      <c r="F15" t="s">
        <v>1263</v>
      </c>
    </row>
    <row r="16" spans="1:6" hidden="1" x14ac:dyDescent="0.35">
      <c r="A16" t="s">
        <v>1285</v>
      </c>
      <c r="B16" t="s">
        <v>386</v>
      </c>
      <c r="C16" t="s">
        <v>1262</v>
      </c>
      <c r="D16" t="s">
        <v>377</v>
      </c>
      <c r="E16" t="s">
        <v>201</v>
      </c>
      <c r="F16" t="s">
        <v>1263</v>
      </c>
    </row>
    <row r="17" spans="1:6" hidden="1" x14ac:dyDescent="0.35">
      <c r="A17" t="s">
        <v>1286</v>
      </c>
      <c r="B17" t="s">
        <v>386</v>
      </c>
      <c r="C17" t="s">
        <v>1262</v>
      </c>
      <c r="D17" t="s">
        <v>377</v>
      </c>
      <c r="E17" t="s">
        <v>1287</v>
      </c>
      <c r="F17" t="s">
        <v>1263</v>
      </c>
    </row>
    <row r="18" spans="1:6" hidden="1" x14ac:dyDescent="0.35">
      <c r="A18" t="s">
        <v>1288</v>
      </c>
      <c r="B18" t="s">
        <v>667</v>
      </c>
      <c r="C18" t="s">
        <v>1289</v>
      </c>
      <c r="D18" t="s">
        <v>542</v>
      </c>
      <c r="E18" t="s">
        <v>201</v>
      </c>
      <c r="F18" t="s">
        <v>1263</v>
      </c>
    </row>
    <row r="19" spans="1:6" hidden="1" x14ac:dyDescent="0.35">
      <c r="A19" t="s">
        <v>1290</v>
      </c>
      <c r="B19" t="s">
        <v>330</v>
      </c>
      <c r="C19" t="s">
        <v>1262</v>
      </c>
      <c r="D19" t="s">
        <v>542</v>
      </c>
      <c r="E19" t="s">
        <v>1291</v>
      </c>
      <c r="F19" t="s">
        <v>1263</v>
      </c>
    </row>
    <row r="20" spans="1:6" hidden="1" x14ac:dyDescent="0.35">
      <c r="A20" t="s">
        <v>1292</v>
      </c>
      <c r="B20" t="s">
        <v>1293</v>
      </c>
      <c r="C20" t="s">
        <v>1268</v>
      </c>
      <c r="D20" t="s">
        <v>542</v>
      </c>
      <c r="E20" t="s">
        <v>201</v>
      </c>
      <c r="F20" t="s">
        <v>1263</v>
      </c>
    </row>
    <row r="21" spans="1:6" hidden="1" x14ac:dyDescent="0.35">
      <c r="A21" t="s">
        <v>1294</v>
      </c>
      <c r="B21" t="s">
        <v>1295</v>
      </c>
      <c r="C21" t="s">
        <v>1273</v>
      </c>
      <c r="D21" t="s">
        <v>542</v>
      </c>
      <c r="E21" t="s">
        <v>201</v>
      </c>
      <c r="F21" t="s">
        <v>1263</v>
      </c>
    </row>
    <row r="22" spans="1:6" hidden="1" x14ac:dyDescent="0.35">
      <c r="A22" t="s">
        <v>1296</v>
      </c>
      <c r="B22" t="s">
        <v>1295</v>
      </c>
      <c r="C22" t="s">
        <v>1297</v>
      </c>
      <c r="D22" t="s">
        <v>542</v>
      </c>
      <c r="E22" t="s">
        <v>201</v>
      </c>
      <c r="F22" t="s">
        <v>1263</v>
      </c>
    </row>
    <row r="23" spans="1:6" hidden="1" x14ac:dyDescent="0.35">
      <c r="A23" t="s">
        <v>1298</v>
      </c>
      <c r="B23" t="s">
        <v>1295</v>
      </c>
      <c r="C23" t="s">
        <v>1273</v>
      </c>
      <c r="D23" t="s">
        <v>542</v>
      </c>
      <c r="E23" t="s">
        <v>201</v>
      </c>
      <c r="F23" t="s">
        <v>1263</v>
      </c>
    </row>
    <row r="24" spans="1:6" hidden="1" x14ac:dyDescent="0.35">
      <c r="A24" t="s">
        <v>1299</v>
      </c>
      <c r="B24" t="s">
        <v>1295</v>
      </c>
      <c r="C24" t="s">
        <v>1273</v>
      </c>
      <c r="D24" t="s">
        <v>542</v>
      </c>
      <c r="E24" t="s">
        <v>201</v>
      </c>
      <c r="F24" t="s">
        <v>1263</v>
      </c>
    </row>
    <row r="25" spans="1:6" hidden="1" x14ac:dyDescent="0.35">
      <c r="A25" t="s">
        <v>1300</v>
      </c>
      <c r="B25" t="s">
        <v>236</v>
      </c>
      <c r="C25" t="s">
        <v>1262</v>
      </c>
      <c r="D25" t="s">
        <v>806</v>
      </c>
      <c r="E25" t="s">
        <v>1291</v>
      </c>
      <c r="F25" t="s">
        <v>1263</v>
      </c>
    </row>
    <row r="26" spans="1:6" hidden="1" x14ac:dyDescent="0.35">
      <c r="A26" t="s">
        <v>1301</v>
      </c>
      <c r="B26" t="s">
        <v>236</v>
      </c>
      <c r="C26" t="s">
        <v>1262</v>
      </c>
      <c r="D26" t="s">
        <v>806</v>
      </c>
      <c r="E26" t="s">
        <v>1302</v>
      </c>
      <c r="F26" t="s">
        <v>1263</v>
      </c>
    </row>
    <row r="27" spans="1:6" hidden="1" x14ac:dyDescent="0.35">
      <c r="A27" t="s">
        <v>1303</v>
      </c>
      <c r="B27" t="s">
        <v>684</v>
      </c>
      <c r="C27" t="s">
        <v>181</v>
      </c>
      <c r="D27" t="s">
        <v>806</v>
      </c>
      <c r="E27" t="s">
        <v>201</v>
      </c>
      <c r="F27" t="s">
        <v>1263</v>
      </c>
    </row>
    <row r="28" spans="1:6" hidden="1" x14ac:dyDescent="0.35">
      <c r="A28" t="s">
        <v>1304</v>
      </c>
      <c r="B28" t="s">
        <v>1305</v>
      </c>
      <c r="C28" t="s">
        <v>1273</v>
      </c>
      <c r="D28" t="s">
        <v>806</v>
      </c>
      <c r="E28" t="s">
        <v>201</v>
      </c>
      <c r="F28" t="s">
        <v>1263</v>
      </c>
    </row>
    <row r="29" spans="1:6" hidden="1" x14ac:dyDescent="0.35">
      <c r="A29" t="s">
        <v>1306</v>
      </c>
      <c r="B29" t="s">
        <v>1305</v>
      </c>
      <c r="C29" t="s">
        <v>1273</v>
      </c>
      <c r="D29" t="s">
        <v>806</v>
      </c>
      <c r="E29" t="s">
        <v>201</v>
      </c>
      <c r="F29" t="s">
        <v>1263</v>
      </c>
    </row>
    <row r="30" spans="1:6" hidden="1" x14ac:dyDescent="0.35">
      <c r="A30" t="s">
        <v>1307</v>
      </c>
      <c r="B30" t="s">
        <v>1305</v>
      </c>
      <c r="C30" t="s">
        <v>1262</v>
      </c>
      <c r="D30" t="s">
        <v>806</v>
      </c>
      <c r="E30" t="s">
        <v>201</v>
      </c>
      <c r="F30" t="s">
        <v>1263</v>
      </c>
    </row>
    <row r="31" spans="1:6" hidden="1" x14ac:dyDescent="0.35">
      <c r="A31" t="s">
        <v>1308</v>
      </c>
      <c r="B31" t="s">
        <v>1305</v>
      </c>
      <c r="C31" t="s">
        <v>1262</v>
      </c>
      <c r="D31" t="s">
        <v>806</v>
      </c>
      <c r="E31" t="s">
        <v>201</v>
      </c>
      <c r="F31" t="s">
        <v>1263</v>
      </c>
    </row>
    <row r="32" spans="1:6" hidden="1" x14ac:dyDescent="0.35">
      <c r="A32" t="s">
        <v>1309</v>
      </c>
      <c r="B32" t="s">
        <v>1305</v>
      </c>
      <c r="C32" t="s">
        <v>1262</v>
      </c>
      <c r="D32" t="s">
        <v>806</v>
      </c>
      <c r="E32" t="s">
        <v>201</v>
      </c>
      <c r="F32" t="s">
        <v>1263</v>
      </c>
    </row>
    <row r="33" spans="1:6" hidden="1" x14ac:dyDescent="0.35">
      <c r="A33" t="s">
        <v>1310</v>
      </c>
      <c r="B33" t="s">
        <v>354</v>
      </c>
      <c r="C33" t="s">
        <v>1311</v>
      </c>
      <c r="D33" t="s">
        <v>327</v>
      </c>
      <c r="E33" t="s">
        <v>201</v>
      </c>
      <c r="F33" t="s">
        <v>1263</v>
      </c>
    </row>
    <row r="34" spans="1:6" x14ac:dyDescent="0.35">
      <c r="A34" t="s">
        <v>1312</v>
      </c>
      <c r="B34" t="s">
        <v>959</v>
      </c>
      <c r="C34" t="s">
        <v>1313</v>
      </c>
      <c r="D34" t="s">
        <v>956</v>
      </c>
      <c r="E34" t="s">
        <v>1314</v>
      </c>
      <c r="F34" t="s">
        <v>1315</v>
      </c>
    </row>
    <row r="35" spans="1:6" x14ac:dyDescent="0.35">
      <c r="A35" t="s">
        <v>1316</v>
      </c>
      <c r="B35" t="s">
        <v>959</v>
      </c>
      <c r="C35" t="s">
        <v>1313</v>
      </c>
      <c r="D35" t="s">
        <v>956</v>
      </c>
      <c r="E35" t="s">
        <v>1317</v>
      </c>
      <c r="F35" t="s">
        <v>1315</v>
      </c>
    </row>
    <row r="36" spans="1:6" x14ac:dyDescent="0.35">
      <c r="A36" t="s">
        <v>1318</v>
      </c>
      <c r="B36" t="s">
        <v>959</v>
      </c>
      <c r="C36" t="s">
        <v>1313</v>
      </c>
      <c r="D36" t="s">
        <v>956</v>
      </c>
      <c r="E36" t="s">
        <v>1314</v>
      </c>
      <c r="F36" t="s">
        <v>1315</v>
      </c>
    </row>
    <row r="37" spans="1:6" x14ac:dyDescent="0.35">
      <c r="A37" t="s">
        <v>1319</v>
      </c>
      <c r="B37" t="s">
        <v>959</v>
      </c>
      <c r="C37" t="s">
        <v>1313</v>
      </c>
      <c r="D37" t="s">
        <v>956</v>
      </c>
      <c r="E37" t="s">
        <v>1314</v>
      </c>
      <c r="F37" t="s">
        <v>1315</v>
      </c>
    </row>
    <row r="38" spans="1:6" x14ac:dyDescent="0.35">
      <c r="A38" t="s">
        <v>1320</v>
      </c>
      <c r="B38" t="s">
        <v>1032</v>
      </c>
      <c r="C38" t="s">
        <v>1313</v>
      </c>
      <c r="D38" t="s">
        <v>956</v>
      </c>
      <c r="E38" t="s">
        <v>1314</v>
      </c>
      <c r="F38" t="s">
        <v>1315</v>
      </c>
    </row>
    <row r="39" spans="1:6" x14ac:dyDescent="0.35">
      <c r="A39" t="s">
        <v>1321</v>
      </c>
      <c r="B39" t="s">
        <v>183</v>
      </c>
      <c r="C39" t="s">
        <v>1313</v>
      </c>
      <c r="D39" t="s">
        <v>956</v>
      </c>
      <c r="E39" t="s">
        <v>1322</v>
      </c>
      <c r="F39" t="s">
        <v>1315</v>
      </c>
    </row>
    <row r="40" spans="1:6" x14ac:dyDescent="0.35">
      <c r="A40" t="s">
        <v>1323</v>
      </c>
      <c r="B40" t="s">
        <v>959</v>
      </c>
      <c r="C40" t="s">
        <v>1313</v>
      </c>
      <c r="D40" t="s">
        <v>956</v>
      </c>
      <c r="E40" t="s">
        <v>201</v>
      </c>
      <c r="F40" t="s">
        <v>1315</v>
      </c>
    </row>
    <row r="41" spans="1:6" x14ac:dyDescent="0.35">
      <c r="A41" t="s">
        <v>1324</v>
      </c>
      <c r="B41" t="s">
        <v>959</v>
      </c>
      <c r="C41" t="s">
        <v>1313</v>
      </c>
      <c r="D41" t="s">
        <v>956</v>
      </c>
      <c r="E41" t="s">
        <v>201</v>
      </c>
      <c r="F41" t="s">
        <v>1315</v>
      </c>
    </row>
    <row r="42" spans="1:6" x14ac:dyDescent="0.35">
      <c r="A42" t="s">
        <v>1325</v>
      </c>
      <c r="B42" t="s">
        <v>1025</v>
      </c>
      <c r="C42" t="s">
        <v>1311</v>
      </c>
      <c r="D42" t="s">
        <v>956</v>
      </c>
      <c r="E42" t="s">
        <v>201</v>
      </c>
      <c r="F42" t="s">
        <v>1315</v>
      </c>
    </row>
    <row r="43" spans="1:6" x14ac:dyDescent="0.35">
      <c r="A43" t="s">
        <v>1326</v>
      </c>
      <c r="B43" t="s">
        <v>1025</v>
      </c>
      <c r="C43" t="s">
        <v>1311</v>
      </c>
      <c r="D43" t="s">
        <v>956</v>
      </c>
      <c r="E43" t="s">
        <v>201</v>
      </c>
      <c r="F43" t="s">
        <v>1315</v>
      </c>
    </row>
    <row r="44" spans="1:6" x14ac:dyDescent="0.35">
      <c r="A44" t="s">
        <v>1327</v>
      </c>
      <c r="B44" t="s">
        <v>1025</v>
      </c>
      <c r="C44" t="s">
        <v>1311</v>
      </c>
      <c r="D44" t="s">
        <v>956</v>
      </c>
      <c r="E44" t="s">
        <v>201</v>
      </c>
      <c r="F44" t="s">
        <v>1315</v>
      </c>
    </row>
    <row r="45" spans="1:6" x14ac:dyDescent="0.35">
      <c r="A45" t="s">
        <v>1328</v>
      </c>
      <c r="B45" t="s">
        <v>751</v>
      </c>
      <c r="C45" t="s">
        <v>1329</v>
      </c>
      <c r="D45" t="s">
        <v>956</v>
      </c>
      <c r="E45" t="s">
        <v>1317</v>
      </c>
      <c r="F45" t="s">
        <v>1315</v>
      </c>
    </row>
    <row r="46" spans="1:6" x14ac:dyDescent="0.35">
      <c r="A46" t="s">
        <v>1330</v>
      </c>
      <c r="B46" t="s">
        <v>183</v>
      </c>
      <c r="C46" t="s">
        <v>1331</v>
      </c>
      <c r="D46" t="s">
        <v>924</v>
      </c>
      <c r="E46" t="s">
        <v>201</v>
      </c>
      <c r="F46" t="s">
        <v>1315</v>
      </c>
    </row>
    <row r="47" spans="1:6" x14ac:dyDescent="0.35">
      <c r="A47" t="s">
        <v>1332</v>
      </c>
      <c r="B47" t="s">
        <v>183</v>
      </c>
      <c r="C47" t="s">
        <v>1331</v>
      </c>
      <c r="D47" t="s">
        <v>924</v>
      </c>
      <c r="E47" t="s">
        <v>201</v>
      </c>
      <c r="F47" t="s">
        <v>1315</v>
      </c>
    </row>
    <row r="48" spans="1:6" x14ac:dyDescent="0.35">
      <c r="A48" t="s">
        <v>1333</v>
      </c>
      <c r="B48" t="s">
        <v>236</v>
      </c>
      <c r="C48" t="s">
        <v>1313</v>
      </c>
      <c r="D48" t="s">
        <v>806</v>
      </c>
      <c r="E48" t="s">
        <v>1334</v>
      </c>
      <c r="F48" t="s">
        <v>1315</v>
      </c>
    </row>
    <row r="49" spans="1:6" x14ac:dyDescent="0.35">
      <c r="A49" t="s">
        <v>1335</v>
      </c>
      <c r="B49" t="s">
        <v>183</v>
      </c>
      <c r="C49" t="s">
        <v>1313</v>
      </c>
      <c r="D49" t="s">
        <v>454</v>
      </c>
      <c r="E49" t="s">
        <v>1336</v>
      </c>
      <c r="F49" t="s">
        <v>1315</v>
      </c>
    </row>
    <row r="50" spans="1:6" x14ac:dyDescent="0.35">
      <c r="A50" t="s">
        <v>1337</v>
      </c>
      <c r="B50" t="s">
        <v>386</v>
      </c>
      <c r="C50" t="s">
        <v>1313</v>
      </c>
      <c r="D50" t="s">
        <v>377</v>
      </c>
      <c r="E50" t="s">
        <v>201</v>
      </c>
      <c r="F50" t="s">
        <v>1315</v>
      </c>
    </row>
    <row r="51" spans="1:6" x14ac:dyDescent="0.35">
      <c r="A51" t="s">
        <v>1338</v>
      </c>
      <c r="B51" t="s">
        <v>183</v>
      </c>
      <c r="C51" t="s">
        <v>1313</v>
      </c>
      <c r="D51" t="s">
        <v>377</v>
      </c>
      <c r="E51" t="s">
        <v>201</v>
      </c>
      <c r="F51" t="s">
        <v>1315</v>
      </c>
    </row>
    <row r="52" spans="1:6" x14ac:dyDescent="0.35">
      <c r="A52" t="s">
        <v>1339</v>
      </c>
      <c r="B52" t="s">
        <v>236</v>
      </c>
      <c r="C52" t="s">
        <v>1313</v>
      </c>
      <c r="D52" t="s">
        <v>845</v>
      </c>
      <c r="E52" t="s">
        <v>201</v>
      </c>
      <c r="F52" t="s">
        <v>1315</v>
      </c>
    </row>
    <row r="53" spans="1:6" x14ac:dyDescent="0.35">
      <c r="A53" t="s">
        <v>1340</v>
      </c>
      <c r="B53" t="s">
        <v>236</v>
      </c>
      <c r="C53" t="s">
        <v>1313</v>
      </c>
      <c r="D53" t="s">
        <v>845</v>
      </c>
      <c r="E53" t="s">
        <v>1341</v>
      </c>
      <c r="F53" t="s">
        <v>1315</v>
      </c>
    </row>
    <row r="54" spans="1:6" x14ac:dyDescent="0.35">
      <c r="A54" t="s">
        <v>1342</v>
      </c>
      <c r="B54" t="s">
        <v>236</v>
      </c>
      <c r="C54" t="s">
        <v>1313</v>
      </c>
      <c r="D54" t="s">
        <v>845</v>
      </c>
      <c r="E54" t="s">
        <v>1341</v>
      </c>
      <c r="F54" t="s">
        <v>1315</v>
      </c>
    </row>
    <row r="55" spans="1:6" x14ac:dyDescent="0.35">
      <c r="A55" t="s">
        <v>1343</v>
      </c>
      <c r="B55" t="s">
        <v>236</v>
      </c>
      <c r="C55" t="s">
        <v>1313</v>
      </c>
      <c r="D55" t="s">
        <v>845</v>
      </c>
      <c r="E55" t="s">
        <v>1344</v>
      </c>
      <c r="F55" t="s">
        <v>1315</v>
      </c>
    </row>
    <row r="56" spans="1:6" x14ac:dyDescent="0.35">
      <c r="A56" t="s">
        <v>1345</v>
      </c>
      <c r="B56" t="s">
        <v>236</v>
      </c>
      <c r="C56" t="s">
        <v>1313</v>
      </c>
      <c r="D56" t="s">
        <v>845</v>
      </c>
      <c r="E56" t="s">
        <v>1341</v>
      </c>
      <c r="F56" t="s">
        <v>1315</v>
      </c>
    </row>
    <row r="57" spans="1:6" x14ac:dyDescent="0.35">
      <c r="A57" t="s">
        <v>1346</v>
      </c>
      <c r="B57" t="s">
        <v>236</v>
      </c>
      <c r="C57" t="s">
        <v>1313</v>
      </c>
      <c r="D57" t="s">
        <v>845</v>
      </c>
      <c r="E57" t="s">
        <v>1347</v>
      </c>
      <c r="F57" t="s">
        <v>1315</v>
      </c>
    </row>
    <row r="58" spans="1:6" x14ac:dyDescent="0.35">
      <c r="A58" t="s">
        <v>1348</v>
      </c>
      <c r="B58" t="s">
        <v>236</v>
      </c>
      <c r="C58" t="s">
        <v>1349</v>
      </c>
      <c r="D58" t="s">
        <v>845</v>
      </c>
      <c r="E58" t="s">
        <v>1350</v>
      </c>
      <c r="F58" t="s">
        <v>1315</v>
      </c>
    </row>
    <row r="59" spans="1:6" x14ac:dyDescent="0.35">
      <c r="A59" t="s">
        <v>1351</v>
      </c>
      <c r="B59" t="s">
        <v>236</v>
      </c>
      <c r="C59" t="s">
        <v>1313</v>
      </c>
      <c r="D59" t="s">
        <v>845</v>
      </c>
      <c r="E59" t="s">
        <v>1352</v>
      </c>
      <c r="F59" t="s">
        <v>1315</v>
      </c>
    </row>
    <row r="60" spans="1:6" x14ac:dyDescent="0.35">
      <c r="A60" t="s">
        <v>1353</v>
      </c>
      <c r="B60" t="s">
        <v>236</v>
      </c>
      <c r="C60" t="s">
        <v>1349</v>
      </c>
      <c r="D60" t="s">
        <v>845</v>
      </c>
      <c r="E60" t="s">
        <v>1354</v>
      </c>
      <c r="F60" t="s">
        <v>1315</v>
      </c>
    </row>
    <row r="61" spans="1:6" x14ac:dyDescent="0.35">
      <c r="A61" t="s">
        <v>1355</v>
      </c>
      <c r="B61" t="s">
        <v>1356</v>
      </c>
      <c r="C61" t="s">
        <v>1313</v>
      </c>
      <c r="D61" t="s">
        <v>233</v>
      </c>
      <c r="E61" t="s">
        <v>1357</v>
      </c>
      <c r="F61" t="s">
        <v>1315</v>
      </c>
    </row>
    <row r="62" spans="1:6" x14ac:dyDescent="0.35">
      <c r="A62" t="s">
        <v>1358</v>
      </c>
      <c r="B62" t="s">
        <v>236</v>
      </c>
      <c r="C62" t="s">
        <v>1313</v>
      </c>
      <c r="D62" t="s">
        <v>233</v>
      </c>
      <c r="E62" t="s">
        <v>1359</v>
      </c>
      <c r="F62" t="s">
        <v>1315</v>
      </c>
    </row>
    <row r="63" spans="1:6" x14ac:dyDescent="0.35">
      <c r="A63" t="s">
        <v>1360</v>
      </c>
      <c r="B63" t="s">
        <v>1361</v>
      </c>
      <c r="C63" t="s">
        <v>1313</v>
      </c>
      <c r="D63" t="s">
        <v>233</v>
      </c>
      <c r="E63" t="s">
        <v>1362</v>
      </c>
      <c r="F63" t="s">
        <v>1315</v>
      </c>
    </row>
    <row r="64" spans="1:6" x14ac:dyDescent="0.35">
      <c r="A64" t="s">
        <v>1363</v>
      </c>
      <c r="B64" t="s">
        <v>1361</v>
      </c>
      <c r="C64" t="s">
        <v>1313</v>
      </c>
      <c r="D64" t="s">
        <v>233</v>
      </c>
      <c r="E64" t="s">
        <v>201</v>
      </c>
      <c r="F64" t="s">
        <v>1315</v>
      </c>
    </row>
    <row r="65" spans="1:6" x14ac:dyDescent="0.35">
      <c r="A65" t="s">
        <v>1364</v>
      </c>
      <c r="B65" t="s">
        <v>236</v>
      </c>
      <c r="C65" t="s">
        <v>1313</v>
      </c>
      <c r="D65" t="s">
        <v>233</v>
      </c>
      <c r="E65" t="s">
        <v>1365</v>
      </c>
      <c r="F65" t="s">
        <v>1315</v>
      </c>
    </row>
    <row r="66" spans="1:6" x14ac:dyDescent="0.35">
      <c r="A66" t="s">
        <v>1366</v>
      </c>
      <c r="B66" t="s">
        <v>236</v>
      </c>
      <c r="C66" t="s">
        <v>1313</v>
      </c>
      <c r="D66" t="s">
        <v>233</v>
      </c>
      <c r="E66" t="s">
        <v>1367</v>
      </c>
      <c r="F66" t="s">
        <v>1315</v>
      </c>
    </row>
    <row r="67" spans="1:6" x14ac:dyDescent="0.35">
      <c r="A67" t="s">
        <v>1368</v>
      </c>
      <c r="B67" t="s">
        <v>236</v>
      </c>
      <c r="C67" t="s">
        <v>1313</v>
      </c>
      <c r="D67" t="s">
        <v>233</v>
      </c>
      <c r="E67" t="s">
        <v>1367</v>
      </c>
      <c r="F67" t="s">
        <v>1315</v>
      </c>
    </row>
    <row r="68" spans="1:6" x14ac:dyDescent="0.35">
      <c r="A68" t="s">
        <v>1369</v>
      </c>
      <c r="B68" t="s">
        <v>1356</v>
      </c>
      <c r="C68" t="s">
        <v>1313</v>
      </c>
      <c r="D68" t="s">
        <v>233</v>
      </c>
      <c r="E68" t="s">
        <v>1370</v>
      </c>
      <c r="F68" t="s">
        <v>1315</v>
      </c>
    </row>
    <row r="69" spans="1:6" x14ac:dyDescent="0.35">
      <c r="A69" t="s">
        <v>1371</v>
      </c>
      <c r="B69" t="s">
        <v>287</v>
      </c>
      <c r="C69" t="s">
        <v>1331</v>
      </c>
      <c r="D69" t="s">
        <v>233</v>
      </c>
      <c r="E69" t="s">
        <v>201</v>
      </c>
      <c r="F69" t="s">
        <v>1315</v>
      </c>
    </row>
    <row r="70" spans="1:6" x14ac:dyDescent="0.35">
      <c r="A70" t="s">
        <v>1372</v>
      </c>
      <c r="B70" t="s">
        <v>1270</v>
      </c>
      <c r="C70" t="s">
        <v>1331</v>
      </c>
      <c r="D70" t="s">
        <v>233</v>
      </c>
      <c r="E70" t="s">
        <v>201</v>
      </c>
      <c r="F70" t="s">
        <v>1315</v>
      </c>
    </row>
    <row r="71" spans="1:6" x14ac:dyDescent="0.35">
      <c r="A71" t="s">
        <v>1373</v>
      </c>
      <c r="B71" t="s">
        <v>1374</v>
      </c>
      <c r="C71" t="s">
        <v>1375</v>
      </c>
      <c r="D71" t="s">
        <v>503</v>
      </c>
      <c r="E71" t="s">
        <v>1376</v>
      </c>
      <c r="F71" t="s">
        <v>1315</v>
      </c>
    </row>
    <row r="72" spans="1:6" x14ac:dyDescent="0.35">
      <c r="A72" t="s">
        <v>1377</v>
      </c>
      <c r="B72" t="s">
        <v>1374</v>
      </c>
      <c r="C72" t="s">
        <v>1313</v>
      </c>
      <c r="D72" t="s">
        <v>503</v>
      </c>
      <c r="E72" t="s">
        <v>1376</v>
      </c>
      <c r="F72" t="s">
        <v>1315</v>
      </c>
    </row>
    <row r="73" spans="1:6" x14ac:dyDescent="0.35">
      <c r="A73" t="s">
        <v>1378</v>
      </c>
      <c r="B73" t="s">
        <v>1379</v>
      </c>
      <c r="C73" t="s">
        <v>1329</v>
      </c>
      <c r="D73" t="s">
        <v>503</v>
      </c>
      <c r="E73" t="s">
        <v>201</v>
      </c>
      <c r="F73" t="s">
        <v>1315</v>
      </c>
    </row>
    <row r="74" spans="1:6" x14ac:dyDescent="0.35">
      <c r="A74" t="s">
        <v>1380</v>
      </c>
      <c r="B74" t="s">
        <v>1266</v>
      </c>
      <c r="C74" t="s">
        <v>1331</v>
      </c>
      <c r="D74" t="s">
        <v>158</v>
      </c>
      <c r="E74" t="s">
        <v>1381</v>
      </c>
      <c r="F74" t="s">
        <v>1315</v>
      </c>
    </row>
    <row r="75" spans="1:6" x14ac:dyDescent="0.35">
      <c r="A75" t="s">
        <v>1382</v>
      </c>
      <c r="B75" t="s">
        <v>1383</v>
      </c>
      <c r="C75" t="s">
        <v>1349</v>
      </c>
      <c r="D75" t="s">
        <v>158</v>
      </c>
      <c r="E75" t="s">
        <v>201</v>
      </c>
      <c r="F75" t="s">
        <v>1315</v>
      </c>
    </row>
    <row r="76" spans="1:6" x14ac:dyDescent="0.35">
      <c r="A76" t="s">
        <v>1384</v>
      </c>
      <c r="B76" t="s">
        <v>1383</v>
      </c>
      <c r="C76" t="s">
        <v>1349</v>
      </c>
      <c r="D76" t="s">
        <v>158</v>
      </c>
      <c r="E76" t="s">
        <v>201</v>
      </c>
      <c r="F76" t="s">
        <v>1315</v>
      </c>
    </row>
    <row r="77" spans="1:6" x14ac:dyDescent="0.35">
      <c r="A77" t="s">
        <v>1385</v>
      </c>
      <c r="B77" t="s">
        <v>1386</v>
      </c>
      <c r="C77" t="s">
        <v>1349</v>
      </c>
      <c r="D77" t="s">
        <v>158</v>
      </c>
      <c r="E77" t="s">
        <v>201</v>
      </c>
      <c r="F77" t="s">
        <v>1315</v>
      </c>
    </row>
    <row r="78" spans="1:6" x14ac:dyDescent="0.35">
      <c r="A78" t="s">
        <v>1387</v>
      </c>
      <c r="B78" t="s">
        <v>624</v>
      </c>
      <c r="C78" t="s">
        <v>1289</v>
      </c>
      <c r="D78" t="s">
        <v>542</v>
      </c>
      <c r="E78" t="s">
        <v>1388</v>
      </c>
      <c r="F78" t="s">
        <v>1315</v>
      </c>
    </row>
    <row r="79" spans="1:6" x14ac:dyDescent="0.35">
      <c r="A79" t="s">
        <v>1389</v>
      </c>
      <c r="B79" t="s">
        <v>624</v>
      </c>
      <c r="C79" t="s">
        <v>1289</v>
      </c>
      <c r="D79" t="s">
        <v>542</v>
      </c>
      <c r="E79" t="s">
        <v>1390</v>
      </c>
      <c r="F79" t="s">
        <v>1315</v>
      </c>
    </row>
    <row r="80" spans="1:6" x14ac:dyDescent="0.35">
      <c r="A80" t="s">
        <v>1391</v>
      </c>
      <c r="B80" t="s">
        <v>1374</v>
      </c>
      <c r="C80" t="s">
        <v>1289</v>
      </c>
      <c r="D80" t="s">
        <v>542</v>
      </c>
      <c r="E80" t="s">
        <v>1392</v>
      </c>
      <c r="F80" t="s">
        <v>1315</v>
      </c>
    </row>
    <row r="81" spans="1:6" x14ac:dyDescent="0.35">
      <c r="A81" t="s">
        <v>1393</v>
      </c>
      <c r="B81" t="s">
        <v>1394</v>
      </c>
      <c r="C81" t="s">
        <v>1289</v>
      </c>
      <c r="D81" t="s">
        <v>542</v>
      </c>
      <c r="E81" t="s">
        <v>201</v>
      </c>
      <c r="F81" t="s">
        <v>1315</v>
      </c>
    </row>
    <row r="82" spans="1:6" x14ac:dyDescent="0.35">
      <c r="A82" t="s">
        <v>1395</v>
      </c>
      <c r="B82" t="s">
        <v>1374</v>
      </c>
      <c r="C82" t="s">
        <v>1289</v>
      </c>
      <c r="D82" t="s">
        <v>542</v>
      </c>
      <c r="E82" t="s">
        <v>201</v>
      </c>
      <c r="F82" t="s">
        <v>1315</v>
      </c>
    </row>
    <row r="83" spans="1:6" x14ac:dyDescent="0.35">
      <c r="A83" t="s">
        <v>1396</v>
      </c>
      <c r="B83" t="s">
        <v>1397</v>
      </c>
      <c r="C83" t="s">
        <v>1329</v>
      </c>
      <c r="D83" t="s">
        <v>542</v>
      </c>
      <c r="E83" t="s">
        <v>201</v>
      </c>
      <c r="F83" t="s">
        <v>1315</v>
      </c>
    </row>
    <row r="84" spans="1:6" x14ac:dyDescent="0.35">
      <c r="A84" t="s">
        <v>1398</v>
      </c>
      <c r="B84" t="s">
        <v>624</v>
      </c>
      <c r="C84" t="s">
        <v>1289</v>
      </c>
      <c r="D84" t="s">
        <v>542</v>
      </c>
      <c r="E84" t="s">
        <v>201</v>
      </c>
      <c r="F84" t="s">
        <v>1315</v>
      </c>
    </row>
    <row r="85" spans="1:6" x14ac:dyDescent="0.35">
      <c r="A85" t="s">
        <v>1399</v>
      </c>
      <c r="B85" t="s">
        <v>566</v>
      </c>
      <c r="C85" t="s">
        <v>1329</v>
      </c>
      <c r="D85" t="s">
        <v>542</v>
      </c>
      <c r="E85" t="s">
        <v>201</v>
      </c>
      <c r="F85" t="s">
        <v>1400</v>
      </c>
    </row>
    <row r="86" spans="1:6" x14ac:dyDescent="0.35">
      <c r="A86" t="s">
        <v>1401</v>
      </c>
      <c r="B86" t="s">
        <v>618</v>
      </c>
      <c r="C86" t="s">
        <v>1402</v>
      </c>
      <c r="D86" t="s">
        <v>542</v>
      </c>
      <c r="E86" t="s">
        <v>201</v>
      </c>
      <c r="F86" t="s">
        <v>1315</v>
      </c>
    </row>
    <row r="87" spans="1:6" x14ac:dyDescent="0.35">
      <c r="A87" t="s">
        <v>1403</v>
      </c>
      <c r="B87" t="s">
        <v>618</v>
      </c>
      <c r="C87" t="s">
        <v>1402</v>
      </c>
      <c r="D87" t="s">
        <v>542</v>
      </c>
      <c r="E87" t="s">
        <v>201</v>
      </c>
      <c r="F87" t="s">
        <v>1315</v>
      </c>
    </row>
    <row r="88" spans="1:6" x14ac:dyDescent="0.35">
      <c r="A88" t="s">
        <v>1404</v>
      </c>
      <c r="B88" t="s">
        <v>346</v>
      </c>
      <c r="C88" t="s">
        <v>1405</v>
      </c>
      <c r="D88" t="s">
        <v>327</v>
      </c>
      <c r="E88" t="s">
        <v>1317</v>
      </c>
      <c r="F88" t="s">
        <v>1315</v>
      </c>
    </row>
    <row r="89" spans="1:6" x14ac:dyDescent="0.35">
      <c r="A89" t="s">
        <v>1406</v>
      </c>
      <c r="B89" t="s">
        <v>342</v>
      </c>
      <c r="C89" t="s">
        <v>1405</v>
      </c>
      <c r="D89" t="s">
        <v>327</v>
      </c>
      <c r="E89" t="s">
        <v>1317</v>
      </c>
      <c r="F89" t="s">
        <v>1315</v>
      </c>
    </row>
    <row r="90" spans="1:6" x14ac:dyDescent="0.35">
      <c r="A90" t="s">
        <v>1407</v>
      </c>
      <c r="B90" t="s">
        <v>342</v>
      </c>
      <c r="C90" t="s">
        <v>1405</v>
      </c>
      <c r="D90" t="s">
        <v>327</v>
      </c>
      <c r="E90" t="s">
        <v>1317</v>
      </c>
      <c r="F90" t="s">
        <v>1315</v>
      </c>
    </row>
    <row r="91" spans="1:6" x14ac:dyDescent="0.35">
      <c r="A91" t="s">
        <v>1408</v>
      </c>
      <c r="B91" t="s">
        <v>346</v>
      </c>
      <c r="C91" t="s">
        <v>1405</v>
      </c>
      <c r="D91" t="s">
        <v>327</v>
      </c>
      <c r="E91" t="s">
        <v>201</v>
      </c>
      <c r="F91" t="s">
        <v>1315</v>
      </c>
    </row>
    <row r="92" spans="1:6" x14ac:dyDescent="0.35">
      <c r="A92" t="s">
        <v>1409</v>
      </c>
      <c r="B92" t="s">
        <v>354</v>
      </c>
      <c r="C92" t="s">
        <v>1402</v>
      </c>
      <c r="D92" t="s">
        <v>327</v>
      </c>
      <c r="E92" t="s">
        <v>201</v>
      </c>
      <c r="F92" t="s">
        <v>1400</v>
      </c>
    </row>
    <row r="93" spans="1:6" x14ac:dyDescent="0.35">
      <c r="A93" t="s">
        <v>1410</v>
      </c>
      <c r="B93" t="s">
        <v>359</v>
      </c>
      <c r="C93" t="s">
        <v>1402</v>
      </c>
      <c r="D93" t="s">
        <v>327</v>
      </c>
      <c r="E93" t="s">
        <v>1317</v>
      </c>
      <c r="F93" t="s">
        <v>1315</v>
      </c>
    </row>
    <row r="94" spans="1:6" x14ac:dyDescent="0.35">
      <c r="A94" t="s">
        <v>1411</v>
      </c>
      <c r="B94" t="s">
        <v>359</v>
      </c>
      <c r="C94" t="s">
        <v>1402</v>
      </c>
      <c r="D94" t="s">
        <v>327</v>
      </c>
      <c r="E94" t="s">
        <v>1317</v>
      </c>
      <c r="F94" t="s">
        <v>1315</v>
      </c>
    </row>
    <row r="95" spans="1:6" x14ac:dyDescent="0.35">
      <c r="A95" t="s">
        <v>1412</v>
      </c>
      <c r="B95" t="s">
        <v>359</v>
      </c>
      <c r="C95" t="s">
        <v>1402</v>
      </c>
      <c r="D95" t="s">
        <v>327</v>
      </c>
      <c r="E95" t="s">
        <v>1317</v>
      </c>
      <c r="F95" t="s">
        <v>1315</v>
      </c>
    </row>
  </sheetData>
  <autoFilter ref="A1:F95" xr:uid="{00000000-0009-0000-0000-000006000000}">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CF5696A1AB454E84778E5E60814B1F" ma:contentTypeVersion="171" ma:contentTypeDescription="Create a new document." ma:contentTypeScope="" ma:versionID="f55beab8fa9a674119191f5069b79580">
  <xsd:schema xmlns:xsd="http://www.w3.org/2001/XMLSchema" xmlns:xs="http://www.w3.org/2001/XMLSchema" xmlns:p="http://schemas.microsoft.com/office/2006/metadata/properties" xmlns:ns1="http://schemas.microsoft.com/sharepoint/v3" xmlns:ns2="3a2d4d9d-db45-4a81-be35-b44cbdb676b5" xmlns:ns3="1bbd8002-e9b1-4cb0-815e-f15f0b0dd710" targetNamespace="http://schemas.microsoft.com/office/2006/metadata/properties" ma:root="true" ma:fieldsID="e3d6aed7546ae72cd1189de39a31b650" ns1:_="" ns2:_="" ns3:_="">
    <xsd:import namespace="http://schemas.microsoft.com/sharepoint/v3"/>
    <xsd:import namespace="3a2d4d9d-db45-4a81-be35-b44cbdb676b5"/>
    <xsd:import namespace="1bbd8002-e9b1-4cb0-815e-f15f0b0dd710"/>
    <xsd:element name="properties">
      <xsd:complexType>
        <xsd:sequence>
          <xsd:element name="documentManagement">
            <xsd:complexType>
              <xsd:all>
                <xsd:element ref="ns2:Test_x0020_Column_x0020_TW" minOccurs="0"/>
                <xsd:element ref="ns3:Process" minOccurs="0"/>
                <xsd:element ref="ns3:Social_x0020_Risk_x0020_Trial_x0020_Steps" minOccurs="0"/>
                <xsd:element ref="ns1:AverageRating" minOccurs="0"/>
                <xsd:element ref="ns1:RatingCount" minOccurs="0"/>
                <xsd:element ref="ns1:LikesCount" minOccurs="0"/>
                <xsd:element ref="ns1:RatedBy" minOccurs="0"/>
                <xsd:element ref="ns1:Ratings" minOccurs="0"/>
                <xsd:element ref="ns1:LikedBy" minOccurs="0"/>
                <xsd:element ref="ns2:TaxCatchAl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7" nillable="true" ma:displayName="Rating (0-5)" ma:decimals="2" ma:description="Average value of all the ratings that have been submitted" ma:internalName="AverageRating" ma:readOnly="false" ma:percentage="FALSE">
      <xsd:simpleType>
        <xsd:restriction base="dms:Number"/>
      </xsd:simpleType>
    </xsd:element>
    <xsd:element name="RatingCount" ma:index="8" nillable="true" ma:displayName="Number of Ratings" ma:decimals="0" ma:description="Number of ratings submitted" ma:internalName="RatingCount" ma:readOnly="false" ma:percentage="FALSE">
      <xsd:simpleType>
        <xsd:restriction base="dms:Number"/>
      </xsd:simpleType>
    </xsd:element>
    <xsd:element name="LikesCount" ma:index="9" nillable="true" ma:displayName="Number of Likes" ma:internalName="LikesCount">
      <xsd:simpleType>
        <xsd:restriction base="dms:Unknown"/>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2d4d9d-db45-4a81-be35-b44cbdb676b5" elementFormDefault="qualified">
    <xsd:import namespace="http://schemas.microsoft.com/office/2006/documentManagement/types"/>
    <xsd:import namespace="http://schemas.microsoft.com/office/infopath/2007/PartnerControls"/>
    <xsd:element name="Test_x0020_Column_x0020_TW" ma:index="4" nillable="true" ma:displayName="NQF Project List" ma:list="{f0430c12-9e54-43a7-a696-9cd5e2f0b323}" ma:internalName="Test_x0020_Column_x0020_TW" ma:readOnly="false" ma:showField="Title" ma:web="3a2d4d9d-db45-4a81-be35-b44cbdb676b5">
      <xsd:simpleType>
        <xsd:restriction base="dms:Lookup"/>
      </xsd:simpleType>
    </xsd:element>
    <xsd:element name="TaxCatchAll" ma:index="14" nillable="true" ma:displayName="Taxonomy Catch All Column" ma:hidden="true" ma:list="{3fb76db4-b957-4562-b7cb-17d85ba78b69}" ma:internalName="TaxCatchAll" ma:showField="CatchAllData" ma:web="3a2d4d9d-db45-4a81-be35-b44cbdb676b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bd8002-e9b1-4cb0-815e-f15f0b0dd710" elementFormDefault="qualified">
    <xsd:import namespace="http://schemas.microsoft.com/office/2006/documentManagement/types"/>
    <xsd:import namespace="http://schemas.microsoft.com/office/infopath/2007/PartnerControls"/>
    <xsd:element name="Process" ma:index="5" nillable="true" ma:displayName="Process" ma:format="Dropdown" ma:internalName="Process" ma:readOnly="false">
      <xsd:simpleType>
        <xsd:restriction base="dms:Choice">
          <xsd:enumeration value="Contract Management"/>
          <xsd:enumeration value="Environmental Scan"/>
          <xsd:enumeration value="Project Initiation"/>
          <xsd:enumeration value="Report"/>
          <xsd:enumeration value="Measurement Framework"/>
        </xsd:restriction>
      </xsd:simpleType>
    </xsd:element>
    <xsd:element name="Social_x0020_Risk_x0020_Trial_x0020_Steps" ma:index="6" nillable="true" ma:displayName="Social Risk Trial Steps" ma:default="Project Management" ma:format="Dropdown" ma:internalName="Social_x0020_Risk_x0020_Trial_x0020_Steps" ma:readOnly="false">
      <xsd:simpleType>
        <xsd:restriction base="dms:Choice">
          <xsd:enumeration value="Project Management"/>
          <xsd:enumeration value="Meetings"/>
          <xsd:enumeration value="Committee"/>
          <xsd:enumeration value="Conceptual Questions"/>
          <xsd:enumeration value="Measures"/>
          <xsd:enumeration value="Reports"/>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Social_x0020_Risk_x0020_Trial_x0020_Steps xmlns="1bbd8002-e9b1-4cb0-815e-f15f0b0dd710">Measures</Social_x0020_Risk_x0020_Trial_x0020_Steps>
    <Process xmlns="1bbd8002-e9b1-4cb0-815e-f15f0b0dd710" xsi:nil="true"/>
    <Test_x0020_Column_x0020_TW xmlns="3a2d4d9d-db45-4a81-be35-b44cbdb676b5">138</Test_x0020_Column_x0020_TW>
    <TaxCatchAll xmlns="3a2d4d9d-db45-4a81-be35-b44cbdb676b5"/>
    <LikesCount xmlns="http://schemas.microsoft.com/sharepoint/v3" xsi:nil="true"/>
    <RatedBy xmlns="http://schemas.microsoft.com/sharepoint/v3">
      <UserInfo>
        <DisplayName/>
        <AccountId xsi:nil="true"/>
        <AccountType/>
      </UserInfo>
    </RatedBy>
    <LikedBy xmlns="http://schemas.microsoft.com/sharepoint/v3">
      <UserInfo>
        <DisplayName/>
        <AccountId xsi:nil="true"/>
        <AccountType/>
      </UserInfo>
    </LikedBy>
    <RatingCount xmlns="http://schemas.microsoft.com/sharepoint/v3" xsi:nil="true"/>
    <AverageRating xmlns="http://schemas.microsoft.com/sharepoint/v3" xsi:nil="true"/>
    <Ratings xmlns="http://schemas.microsoft.com/sharepoint/v3" xsi:nil="true"/>
    <SharedWithUsers xmlns="3a2d4d9d-db45-4a81-be35-b44cbdb676b5">
      <UserInfo>
        <DisplayName>Elizabeth Flashner</DisplayName>
        <AccountId>235</AccountId>
        <AccountType/>
      </UserInfo>
    </SharedWithUsers>
  </documentManagement>
</p:properties>
</file>

<file path=customXml/itemProps1.xml><?xml version="1.0" encoding="utf-8"?>
<ds:datastoreItem xmlns:ds="http://schemas.openxmlformats.org/officeDocument/2006/customXml" ds:itemID="{C2E30DB9-E77A-4978-A230-739CD3296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2d4d9d-db45-4a81-be35-b44cbdb676b5"/>
    <ds:schemaRef ds:uri="1bbd8002-e9b1-4cb0-815e-f15f0b0dd7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A70DC-1EE3-427D-B97B-25D9772AEFE8}">
  <ds:schemaRefs>
    <ds:schemaRef ds:uri="http://schemas.microsoft.com/sharepoint/v3/contenttype/forms"/>
  </ds:schemaRefs>
</ds:datastoreItem>
</file>

<file path=customXml/itemProps3.xml><?xml version="1.0" encoding="utf-8"?>
<ds:datastoreItem xmlns:ds="http://schemas.openxmlformats.org/officeDocument/2006/customXml" ds:itemID="{5BA0869F-3C13-40CB-901C-EBBB1DA0D4E0}">
  <ds:schemaRefs>
    <ds:schemaRef ds:uri="http://schemas.microsoft.com/office/2006/metadata/properties"/>
    <ds:schemaRef ds:uri="http://schemas.microsoft.com/office/infopath/2007/PartnerControls"/>
    <ds:schemaRef ds:uri="1bbd8002-e9b1-4cb0-815e-f15f0b0dd710"/>
    <ds:schemaRef ds:uri="3a2d4d9d-db45-4a81-be35-b44cbdb676b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Instructions &amp; Data Dictionary</vt:lpstr>
      <vt:lpstr>Overview</vt:lpstr>
      <vt:lpstr>Measure List</vt:lpstr>
      <vt:lpstr>Data Lists</vt:lpstr>
      <vt:lpstr>Sheet2</vt:lpstr>
      <vt:lpstr>Sheet3</vt:lpstr>
      <vt:lpstr>'Measure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Social Risk Trial Measure List</dc:title>
  <dc:subject>social risk</dc:subject>
  <dc:creator>National Quality Forum</dc:creator>
  <cp:keywords>Social;risk</cp:keywords>
  <dc:description/>
  <cp:lastModifiedBy>Mawuse Matias</cp:lastModifiedBy>
  <cp:revision/>
  <dcterms:created xsi:type="dcterms:W3CDTF">2018-05-21T17:11:37Z</dcterms:created>
  <dcterms:modified xsi:type="dcterms:W3CDTF">2021-01-05T14:22:13Z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0x01010051CF5696A1AB454E84778E5E60814B1F</vt:lpwstr>
  </property>
  <property fmtid="{D5CDD505-2E9C-101B-9397-08002B2CF9AE}" pid="3" name="TaxCatchAll">
    <vt:lpwstr/>
  </property>
  <property fmtid="{D5CDD505-2E9C-101B-9397-08002B2CF9AE}" pid="4" name="Membership Status">
    <vt:lpwstr/>
  </property>
  <property fmtid="{D5CDD505-2E9C-101B-9397-08002B2CF9AE}" pid="5" name="Council">
    <vt:lpwstr/>
  </property>
  <property fmtid="{D5CDD505-2E9C-101B-9397-08002B2CF9AE}" pid="6" name="Committee(s)">
    <vt:lpwstr/>
  </property>
  <property fmtid="{D5CDD505-2E9C-101B-9397-08002B2CF9AE}" pid="7" name="b11563be331b4b26b1c00868995e9d34">
    <vt:lpwstr/>
  </property>
  <property fmtid="{D5CDD505-2E9C-101B-9397-08002B2CF9AE}" pid="8" name="a683a16c68ca44159763230d8d6aa548">
    <vt:lpwstr/>
  </property>
  <property fmtid="{D5CDD505-2E9C-101B-9397-08002B2CF9AE}" pid="9" name="da60c048f1a843858128370716b405f0">
    <vt:lpwstr/>
  </property>
  <property fmtid="{D5CDD505-2E9C-101B-9397-08002B2CF9AE}" pid="10" name="e1a5b98cdd71426dacb6e478c7a5882f">
    <vt:lpwstr/>
  </property>
  <property fmtid="{D5CDD505-2E9C-101B-9397-08002B2CF9AE}" pid="11" name="PublishingContact">
    <vt:lpwstr/>
  </property>
  <property fmtid="{D5CDD505-2E9C-101B-9397-08002B2CF9AE}" pid="12" name="Vendor">
    <vt:lpwstr/>
  </property>
  <property fmtid="{D5CDD505-2E9C-101B-9397-08002B2CF9AE}" pid="13" name="PublishingRollupImage">
    <vt:lpwstr/>
  </property>
  <property fmtid="{D5CDD505-2E9C-101B-9397-08002B2CF9AE}" pid="14" name="Project Short Name">
    <vt:lpwstr/>
  </property>
  <property fmtid="{D5CDD505-2E9C-101B-9397-08002B2CF9AE}" pid="15" name="Funding Source">
    <vt:lpwstr/>
  </property>
  <property fmtid="{D5CDD505-2E9C-101B-9397-08002B2CF9AE}" pid="16" name="Topic">
    <vt:lpwstr/>
  </property>
  <property fmtid="{D5CDD505-2E9C-101B-9397-08002B2CF9AE}" pid="17" name="Type of Resource">
    <vt:lpwstr/>
  </property>
  <property fmtid="{D5CDD505-2E9C-101B-9397-08002B2CF9AE}" pid="18" name="SummaryLinks">
    <vt:lpwstr/>
  </property>
  <property fmtid="{D5CDD505-2E9C-101B-9397-08002B2CF9AE}" pid="19" name="From1">
    <vt:lpwstr/>
  </property>
  <property fmtid="{D5CDD505-2E9C-101B-9397-08002B2CF9AE}" pid="20" name="WorkState">
    <vt:lpwstr/>
  </property>
  <property fmtid="{D5CDD505-2E9C-101B-9397-08002B2CF9AE}" pid="21" name="_Source">
    <vt:lpwstr/>
  </property>
  <property fmtid="{D5CDD505-2E9C-101B-9397-08002B2CF9AE}" pid="22" name="DocumentSetDescription">
    <vt:lpwstr/>
  </property>
  <property fmtid="{D5CDD505-2E9C-101B-9397-08002B2CF9AE}" pid="23" name="RatedBy">
    <vt:lpwstr/>
  </property>
  <property fmtid="{D5CDD505-2E9C-101B-9397-08002B2CF9AE}" pid="24" name="Task">
    <vt:lpwstr/>
  </property>
  <property fmtid="{D5CDD505-2E9C-101B-9397-08002B2CF9AE}" pid="25" name="Category of Graphic">
    <vt:lpwstr/>
  </property>
  <property fmtid="{D5CDD505-2E9C-101B-9397-08002B2CF9AE}" pid="26" name="Audience">
    <vt:lpwstr/>
  </property>
  <property fmtid="{D5CDD505-2E9C-101B-9397-08002B2CF9AE}" pid="27" name="Document Title">
    <vt:lpwstr/>
  </property>
  <property fmtid="{D5CDD505-2E9C-101B-9397-08002B2CF9AE}" pid="28" name="CDP Process">
    <vt:lpwstr/>
  </property>
  <property fmtid="{D5CDD505-2E9C-101B-9397-08002B2CF9AE}" pid="29" name="Measure Sub-Topic">
    <vt:lpwstr/>
  </property>
  <property fmtid="{D5CDD505-2E9C-101B-9397-08002B2CF9AE}" pid="30" name="PublishingImageCaption">
    <vt:lpwstr/>
  </property>
  <property fmtid="{D5CDD505-2E9C-101B-9397-08002B2CF9AE}" pid="31" name="Measure Steward/Developer">
    <vt:lpwstr/>
  </property>
  <property fmtid="{D5CDD505-2E9C-101B-9397-08002B2CF9AE}" pid="32" name="Project Phase">
    <vt:lpwstr/>
  </property>
  <property fmtid="{D5CDD505-2E9C-101B-9397-08002B2CF9AE}" pid="33" name="RoutingRuleDescription">
    <vt:lpwstr/>
  </property>
  <property fmtid="{D5CDD505-2E9C-101B-9397-08002B2CF9AE}" pid="34" name="WorkflowCategory">
    <vt:lpwstr/>
  </property>
  <property fmtid="{D5CDD505-2E9C-101B-9397-08002B2CF9AE}" pid="35" name="pf1bd405cf88421ba23ebb623758ec7a">
    <vt:lpwstr/>
  </property>
  <property fmtid="{D5CDD505-2E9C-101B-9397-08002B2CF9AE}" pid="36" name="PublishingContactPicture">
    <vt:lpwstr/>
  </property>
  <property fmtid="{D5CDD505-2E9C-101B-9397-08002B2CF9AE}" pid="37" name="LikedBy">
    <vt:lpwstr/>
  </property>
  <property fmtid="{D5CDD505-2E9C-101B-9397-08002B2CF9AE}" pid="38" name="Responsible Party">
    <vt:lpwstr/>
  </property>
  <property fmtid="{D5CDD505-2E9C-101B-9397-08002B2CF9AE}" pid="39" name="Status of Graphic">
    <vt:lpwstr/>
  </property>
  <property fmtid="{D5CDD505-2E9C-101B-9397-08002B2CF9AE}" pid="40" name="Measure Number">
    <vt:lpwstr/>
  </property>
  <property fmtid="{D5CDD505-2E9C-101B-9397-08002B2CF9AE}" pid="41" name="Contract">
    <vt:lpwstr/>
  </property>
  <property fmtid="{D5CDD505-2E9C-101B-9397-08002B2CF9AE}" pid="42" name="PublishingContactName">
    <vt:lpwstr/>
  </property>
  <property fmtid="{D5CDD505-2E9C-101B-9397-08002B2CF9AE}" pid="43" name="Nominator Name">
    <vt:lpwstr/>
  </property>
  <property fmtid="{D5CDD505-2E9C-101B-9397-08002B2CF9AE}" pid="44" name="KpiDescription">
    <vt:lpwstr/>
  </property>
  <property fmtid="{D5CDD505-2E9C-101B-9397-08002B2CF9AE}" pid="45" name="Issuing Authority">
    <vt:lpwstr/>
  </property>
  <property fmtid="{D5CDD505-2E9C-101B-9397-08002B2CF9AE}" pid="46" name="Source">
    <vt:lpwstr/>
  </property>
  <property fmtid="{D5CDD505-2E9C-101B-9397-08002B2CF9AE}" pid="47" name="Comments">
    <vt:lpwstr/>
  </property>
  <property fmtid="{D5CDD505-2E9C-101B-9397-08002B2CF9AE}" pid="48" name="PublishingPageLayout">
    <vt:lpwstr/>
  </property>
  <property fmtid="{D5CDD505-2E9C-101B-9397-08002B2CF9AE}" pid="49" name="PublishingPageContent">
    <vt:lpwstr/>
  </property>
  <property fmtid="{D5CDD505-2E9C-101B-9397-08002B2CF9AE}" pid="50" name="f0468c1f675443b8a836aadc96e695d3">
    <vt:lpwstr/>
  </property>
  <property fmtid="{D5CDD505-2E9C-101B-9397-08002B2CF9AE}" pid="51" name="d2f972939564404daae9eb075d8fc4af">
    <vt:lpwstr/>
  </property>
  <property fmtid="{D5CDD505-2E9C-101B-9397-08002B2CF9AE}" pid="52" name="ArticleByLine">
    <vt:lpwstr/>
  </property>
  <property fmtid="{D5CDD505-2E9C-101B-9397-08002B2CF9AE}" pid="53" name="m7a6867b424a4ea68d7a4d9ae4818cae">
    <vt:lpwstr/>
  </property>
  <property fmtid="{D5CDD505-2E9C-101B-9397-08002B2CF9AE}" pid="54" name="PublishingContactEmail">
    <vt:lpwstr/>
  </property>
  <property fmtid="{D5CDD505-2E9C-101B-9397-08002B2CF9AE}" pid="55" name="PublishingPageImage">
    <vt:lpwstr/>
  </property>
  <property fmtid="{D5CDD505-2E9C-101B-9397-08002B2CF9AE}" pid="56" name="Nominee Name">
    <vt:lpwstr/>
  </property>
  <property fmtid="{D5CDD505-2E9C-101B-9397-08002B2CF9AE}" pid="57" name="Description/Summary">
    <vt:lpwstr/>
  </property>
  <property fmtid="{D5CDD505-2E9C-101B-9397-08002B2CF9AE}" pid="58" name="Portfolio Topic">
    <vt:lpwstr/>
  </property>
  <property fmtid="{D5CDD505-2E9C-101B-9397-08002B2CF9AE}" pid="59" name="Grouping">
    <vt:lpwstr/>
  </property>
  <property fmtid="{D5CDD505-2E9C-101B-9397-08002B2CF9AE}" pid="60" name="Wiki Page Categories">
    <vt:lpwstr/>
  </property>
  <property fmtid="{D5CDD505-2E9C-101B-9397-08002B2CF9AE}" pid="61" name="Organization">
    <vt:lpwstr/>
  </property>
  <property fmtid="{D5CDD505-2E9C-101B-9397-08002B2CF9AE}" pid="62" name="To">
    <vt:lpwstr/>
  </property>
  <property fmtid="{D5CDD505-2E9C-101B-9397-08002B2CF9AE}" pid="63" name="ifcabbe6e1f44a7d9da3a706514ebe24">
    <vt:lpwstr/>
  </property>
  <property fmtid="{D5CDD505-2E9C-101B-9397-08002B2CF9AE}" pid="64" name="da5bc4993de749119cf232dee8efe536">
    <vt:lpwstr/>
  </property>
</Properties>
</file>