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aff.qualityforum.org/Projects/Social Risk Trial/Staff Documents/"/>
    </mc:Choice>
  </mc:AlternateContent>
  <bookViews>
    <workbookView xWindow="0" yWindow="0" windowWidth="19155" windowHeight="6240"/>
  </bookViews>
  <sheets>
    <sheet name="Introduction" sheetId="4" r:id="rId1"/>
    <sheet name="Instructions &amp; Data Dictionary" sheetId="8" r:id="rId2"/>
    <sheet name="Overview" sheetId="7" r:id="rId3"/>
    <sheet name="Measure List #1" sheetId="1" r:id="rId4"/>
    <sheet name="Data Lists" sheetId="9" state="hidden" r:id="rId5"/>
    <sheet name="Sheet2" sheetId="2" state="hidden" r:id="rId6"/>
    <sheet name="Sheet3" sheetId="3" state="hidden" r:id="rId7"/>
  </sheets>
  <externalReferences>
    <externalReference r:id="rId8"/>
  </externalReferences>
  <definedNames>
    <definedName name="_xlnm._FilterDatabase" localSheetId="3" hidden="1">'Measure List #1'!$A$1:$S$95</definedName>
    <definedName name="_xlnm._FilterDatabase" localSheetId="6" hidden="1">Sheet3!$A$1:$F$95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B8" i="7"/>
  <c r="C63" i="7" l="1"/>
  <c r="C62" i="7"/>
  <c r="C61" i="7"/>
  <c r="C60" i="7"/>
  <c r="C59" i="7"/>
  <c r="C58" i="7"/>
  <c r="C57" i="7"/>
  <c r="C56" i="7"/>
  <c r="B63" i="7"/>
  <c r="B62" i="7"/>
  <c r="B61" i="7"/>
  <c r="B60" i="7"/>
  <c r="B59" i="7"/>
  <c r="B58" i="7"/>
  <c r="B57" i="7"/>
  <c r="B56" i="7"/>
  <c r="C48" i="7"/>
  <c r="C47" i="7"/>
  <c r="C52" i="7"/>
  <c r="C50" i="7"/>
  <c r="C51" i="7"/>
  <c r="C49" i="7"/>
  <c r="C46" i="7"/>
  <c r="B47" i="7"/>
  <c r="B52" i="7"/>
  <c r="B51" i="7"/>
  <c r="B50" i="7"/>
  <c r="B49" i="7"/>
  <c r="B48" i="7"/>
  <c r="B46" i="7"/>
  <c r="F7" i="7"/>
  <c r="F5" i="7"/>
  <c r="F6" i="7"/>
  <c r="B7" i="7"/>
  <c r="B6" i="7"/>
  <c r="B22" i="7" l="1"/>
  <c r="B21" i="7"/>
  <c r="B20" i="7"/>
  <c r="B19" i="7"/>
  <c r="B18" i="7"/>
  <c r="B17" i="7"/>
  <c r="F9" i="7"/>
  <c r="G6" i="7" s="1"/>
  <c r="D5" i="7"/>
  <c r="B9" i="7"/>
  <c r="F50" i="7" s="1"/>
  <c r="F13" i="7"/>
  <c r="F12" i="7"/>
  <c r="G12" i="7" s="1"/>
  <c r="F11" i="7"/>
  <c r="F10" i="7"/>
  <c r="G8" i="7" s="1"/>
  <c r="D13" i="7"/>
  <c r="D12" i="7"/>
  <c r="D11" i="7"/>
  <c r="D10" i="7"/>
  <c r="D9" i="7"/>
  <c r="B5" i="7"/>
  <c r="C8" i="7" s="1"/>
  <c r="B10" i="7"/>
  <c r="B13" i="7"/>
  <c r="B12" i="7"/>
  <c r="B11" i="7"/>
  <c r="B4" i="7"/>
  <c r="C6" i="7" s="1"/>
  <c r="C41" i="7" l="1"/>
  <c r="C40" i="7"/>
  <c r="C27" i="7"/>
  <c r="C39" i="7"/>
  <c r="F63" i="7"/>
  <c r="C26" i="7"/>
  <c r="C31" i="7"/>
  <c r="C35" i="7"/>
  <c r="C42" i="7"/>
  <c r="C28" i="7"/>
  <c r="C32" i="7"/>
  <c r="C36" i="7"/>
  <c r="C29" i="7"/>
  <c r="C33" i="7"/>
  <c r="C37" i="7"/>
  <c r="C30" i="7"/>
  <c r="C34" i="7"/>
  <c r="C38" i="7"/>
  <c r="F56" i="7"/>
  <c r="F59" i="7"/>
  <c r="F61" i="7"/>
  <c r="F62" i="7"/>
  <c r="F57" i="7"/>
  <c r="F58" i="7"/>
  <c r="F60" i="7"/>
  <c r="F49" i="7"/>
  <c r="F48" i="7"/>
  <c r="F52" i="7"/>
  <c r="F51" i="7"/>
  <c r="F46" i="7"/>
  <c r="F47" i="7"/>
  <c r="G13" i="7"/>
  <c r="G7" i="7"/>
  <c r="C7" i="7"/>
  <c r="G11" i="7"/>
  <c r="E9" i="7"/>
  <c r="E12" i="7"/>
  <c r="E13" i="7"/>
  <c r="E10" i="7"/>
  <c r="G10" i="7"/>
  <c r="E11" i="7"/>
  <c r="G5" i="7"/>
  <c r="C13" i="7"/>
  <c r="C12" i="7"/>
  <c r="C10" i="7"/>
  <c r="C11" i="7"/>
  <c r="C5" i="7"/>
  <c r="C9" i="7"/>
</calcChain>
</file>

<file path=xl/comments1.xml><?xml version="1.0" encoding="utf-8"?>
<comments xmlns="http://schemas.openxmlformats.org/spreadsheetml/2006/main">
  <authors>
    <author>Tara Murphy</author>
  </authors>
  <commentList>
    <comment ref="G5" authorId="0" shapeId="0">
      <text>
        <r>
          <rPr>
            <b/>
            <sz val="9"/>
            <color indexed="81"/>
            <rFont val="Tahoma"/>
            <family val="2"/>
          </rPr>
          <t>Tara Murphy:</t>
        </r>
        <r>
          <rPr>
            <sz val="9"/>
            <color indexed="81"/>
            <rFont val="Tahoma"/>
            <family val="2"/>
          </rPr>
          <t xml:space="preserve">
Percent of risk adjusted measures that are outcome measures.</t>
        </r>
      </text>
    </comment>
    <comment ref="E9" authorId="0" shapeId="0">
      <text>
        <r>
          <rPr>
            <b/>
            <sz val="9"/>
            <color indexed="81"/>
            <rFont val="Tahoma"/>
            <family val="2"/>
          </rPr>
          <t>Tara Murphy:</t>
        </r>
        <r>
          <rPr>
            <sz val="9"/>
            <color indexed="81"/>
            <rFont val="Tahoma"/>
            <family val="2"/>
          </rPr>
          <t xml:space="preserve">
Percent of outcome measures that are risk adjusted. </t>
        </r>
      </text>
    </comment>
    <comment ref="B18" authorId="0" shapeId="0">
      <text>
        <r>
          <rPr>
            <b/>
            <sz val="9"/>
            <color indexed="81"/>
            <rFont val="Tahoma"/>
            <family val="2"/>
          </rPr>
          <t>Tara Murphy:</t>
        </r>
        <r>
          <rPr>
            <sz val="9"/>
            <color indexed="81"/>
            <rFont val="Tahoma"/>
            <family val="2"/>
          </rPr>
          <t xml:space="preserve">
Despite the matching totals, these totals represent two different sets of measures. Not all risk adjusted measures have a conceptual rationale, and not all measures with a conceptual rationale are risk adjusted. </t>
        </r>
      </text>
    </comment>
    <comment ref="A19" authorId="0" shapeId="0">
      <text>
        <r>
          <rPr>
            <b/>
            <sz val="9"/>
            <color indexed="81"/>
            <rFont val="Tahoma"/>
            <family val="2"/>
          </rPr>
          <t>Tara Murphy:</t>
        </r>
        <r>
          <rPr>
            <sz val="9"/>
            <color indexed="81"/>
            <rFont val="Tahoma"/>
            <family val="2"/>
          </rPr>
          <t xml:space="preserve">
Many measure cited more than one source. All mentions are counted. </t>
        </r>
      </text>
    </comment>
    <comment ref="A20" authorId="0" shapeId="0">
      <text>
        <r>
          <rPr>
            <b/>
            <sz val="9"/>
            <color indexed="81"/>
            <rFont val="Tahoma"/>
            <family val="2"/>
          </rPr>
          <t>Tara Murphy:</t>
        </r>
        <r>
          <rPr>
            <sz val="9"/>
            <color indexed="81"/>
            <rFont val="Tahoma"/>
            <family val="2"/>
          </rPr>
          <t xml:space="preserve">
Many measure cited more than one source. All mentions are counted. </t>
        </r>
      </text>
    </comment>
    <comment ref="A21" authorId="0" shapeId="0">
      <text>
        <r>
          <rPr>
            <b/>
            <sz val="9"/>
            <color indexed="81"/>
            <rFont val="Tahoma"/>
            <family val="2"/>
          </rPr>
          <t>Tara Murphy:</t>
        </r>
        <r>
          <rPr>
            <sz val="9"/>
            <color indexed="81"/>
            <rFont val="Tahoma"/>
            <family val="2"/>
          </rPr>
          <t xml:space="preserve">
Many measure cited more than one source. All mentions are counted. </t>
        </r>
      </text>
    </comment>
  </commentList>
</comments>
</file>

<file path=xl/comments2.xml><?xml version="1.0" encoding="utf-8"?>
<comments xmlns="http://schemas.openxmlformats.org/spreadsheetml/2006/main">
  <authors>
    <author>Tara Murphy</author>
  </authors>
  <commentList>
    <comment ref="H39" authorId="0" shapeId="0">
      <text>
        <r>
          <rPr>
            <b/>
            <sz val="9"/>
            <color indexed="81"/>
            <rFont val="Tahoma"/>
            <family val="2"/>
          </rPr>
          <t>Tara Murphy:</t>
        </r>
        <r>
          <rPr>
            <sz val="9"/>
            <color indexed="81"/>
            <rFont val="Tahoma"/>
            <family val="2"/>
          </rPr>
          <t xml:space="preserve">
(Expansion of endorsed measure to new LOA) </t>
        </r>
      </text>
    </comment>
  </commentList>
</comments>
</file>

<file path=xl/sharedStrings.xml><?xml version="1.0" encoding="utf-8"?>
<sst xmlns="http://schemas.openxmlformats.org/spreadsheetml/2006/main" count="2298" uniqueCount="534">
  <si>
    <t>Project</t>
  </si>
  <si>
    <t>Measure Title</t>
  </si>
  <si>
    <t>Steward/Developer</t>
  </si>
  <si>
    <t>Does the measure include any type of risk adjustment?  (Yes/No)</t>
  </si>
  <si>
    <t>If so, please list.</t>
  </si>
  <si>
    <t>Additional NOTES</t>
  </si>
  <si>
    <t>Cycle</t>
  </si>
  <si>
    <t>Year</t>
  </si>
  <si>
    <t xml:space="preserve">Measure Type </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</si>
  <si>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</si>
  <si>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</si>
  <si>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</si>
  <si>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</si>
  <si>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</si>
  <si>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</si>
  <si>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</si>
  <si>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</si>
  <si>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</si>
  <si>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</si>
  <si>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</si>
  <si>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</si>
  <si>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</si>
  <si>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</si>
  <si>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</si>
  <si>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</si>
  <si>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</si>
  <si>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Did the conceptual rationale support the inclusion of social risk factors in the RA model?  (Yes/No)</t>
  </si>
  <si>
    <t>What social risk factors were available and analyzed?  Please list</t>
  </si>
  <si>
    <t>Was at least one social factor included in the final risk-adjustment approach?  (Yes/No)</t>
  </si>
  <si>
    <t>Project List</t>
  </si>
  <si>
    <t xml:space="preserve">All Cause Admission/ Readmissions </t>
  </si>
  <si>
    <t xml:space="preserve">Did the developer provide a conceptual rationale for the potential impact of social risk factors on the measure? </t>
  </si>
  <si>
    <t xml:space="preserve">How was the conceptual rationale developed?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</si>
  <si>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</si>
  <si>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</si>
  <si>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</si>
  <si>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</si>
  <si>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</si>
  <si>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</si>
  <si>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</si>
  <si>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</si>
  <si>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</si>
  <si>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</si>
  <si>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Use of Antipsychotics in Older Adults in the Inpatient Hospital Setting (eCQM)</t>
  </si>
  <si>
    <t>CMS</t>
  </si>
  <si>
    <t>Patient Safety</t>
  </si>
  <si>
    <t>Safe Use of Opioids – Concurrent Prescribing</t>
  </si>
  <si>
    <t xml:space="preserve">3316e </t>
  </si>
  <si>
    <t>Cardiovascular</t>
  </si>
  <si>
    <t>In-Hospital Risk Adjusted Rate of Mortality for Patients Undergoing PCI</t>
  </si>
  <si>
    <t>American College of Cardiology</t>
  </si>
  <si>
    <t>No social risk factors analyzed</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</si>
  <si>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</si>
  <si>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</si>
  <si>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</si>
  <si>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Cardiac Rehabilitation Patient Referral From an Outpatient Setting</t>
  </si>
  <si>
    <t>Risk-Standardized Survival Rate (RSSR) for In-Hospital Cardiac Arrest</t>
  </si>
  <si>
    <t>American Heart Association</t>
  </si>
  <si>
    <t>Published literature, internal data analysis</t>
  </si>
  <si>
    <t>Black race</t>
  </si>
  <si>
    <t xml:space="preserve">Consensus not reached/measure withdrawn due to reliability concerns. </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</si>
  <si>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</si>
  <si>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</si>
  <si>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</si>
  <si>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</si>
  <si>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</si>
  <si>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</si>
  <si>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</si>
  <si>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</si>
  <si>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</si>
  <si>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</si>
  <si>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Adult Current Smoking Prevalence</t>
  </si>
  <si>
    <t>Facility Level 7-day Hospital Visits after General Surgery Procedures Performed at Ambulatory Surgical Centers</t>
  </si>
  <si>
    <t>Dual eligibility, black race, AHRQ SES index</t>
  </si>
  <si>
    <t xml:space="preserve">Yes. The developer examined potential differences in RSSR by black race.  The developer found that hospitals with the smallest number of black patients had the highest RSSR.  The developer felt this analysis suggested potential disparities in care and did not this this measure should be adjusted for social risk factors. </t>
  </si>
  <si>
    <t>Yes. The developer notes that demographic factors that could be related to differences in quality were not considered for the model.</t>
  </si>
  <si>
    <t xml:space="preserve">Yes.  The developer outlined several pathways through which social risk factors could impact outcomes: differential care within a facility, use of lower quality facilities, and the impact of SES factors outside of quality such as the ability to understand and follow a discharge plan, lack of home supports, or transportation, or other resources to follow it fully. </t>
  </si>
  <si>
    <t>No.</t>
  </si>
  <si>
    <t>Risk-Adjusted Morbidity and Mortality for Lung Resection for Lung Cancer</t>
  </si>
  <si>
    <t>Yale/CMS</t>
  </si>
  <si>
    <t>The Society of Thoracic Surgeons</t>
  </si>
  <si>
    <t>Published literature, expert group consensus</t>
  </si>
  <si>
    <t>STS Lobectomy for Lung Cancer Composite Score</t>
  </si>
  <si>
    <t>Hospital Specific Risk-Adjusted Measure of Mortality or One or More Major Complications Within 30 Days of a Lower Extremity Bypass (LEB)</t>
  </si>
  <si>
    <t>Withdrawn due to lack of resources</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</si>
  <si>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</si>
  <si>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</si>
  <si>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</si>
  <si>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</si>
  <si>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</si>
  <si>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</si>
  <si>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</si>
  <si>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</si>
  <si>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</si>
  <si>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</si>
  <si>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</si>
  <si>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</si>
  <si>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</si>
  <si>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</si>
  <si>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</si>
  <si>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</si>
  <si>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</si>
  <si>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</si>
  <si>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</si>
  <si>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</si>
  <si>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</si>
  <si>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</si>
  <si>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</si>
  <si>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</si>
  <si>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</si>
  <si>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</si>
  <si>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</si>
  <si>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</si>
  <si>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</si>
  <si>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</si>
  <si>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</si>
  <si>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</si>
  <si>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</si>
  <si>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</si>
  <si>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</si>
  <si>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</si>
  <si>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</si>
  <si>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</si>
  <si>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</si>
  <si>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</si>
  <si>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</si>
  <si>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</si>
  <si>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</si>
  <si>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</si>
  <si>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</si>
  <si>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</si>
  <si>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</si>
  <si>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</si>
  <si>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</si>
  <si>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</si>
  <si>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</si>
  <si>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</si>
  <si>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</si>
  <si>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</si>
  <si>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</si>
  <si>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</si>
  <si>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</si>
  <si>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</si>
  <si>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</si>
  <si>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</si>
  <si>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</si>
  <si>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</si>
  <si>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</si>
  <si>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</si>
  <si>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</si>
  <si>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</si>
  <si>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</si>
  <si>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</si>
  <si>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</si>
  <si>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</si>
  <si>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</si>
  <si>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</si>
  <si>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</si>
  <si>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</si>
  <si>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</si>
  <si>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</si>
  <si>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</si>
  <si>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</si>
  <si>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</si>
  <si>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</si>
  <si>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</si>
  <si>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</si>
  <si>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</si>
  <si>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</si>
  <si>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</si>
  <si>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</si>
  <si>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</si>
  <si>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</si>
  <si>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</si>
  <si>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</si>
  <si>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</si>
  <si>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</si>
  <si>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</si>
  <si>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</si>
  <si>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</si>
  <si>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</si>
  <si>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</si>
  <si>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</si>
  <si>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</si>
  <si>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</si>
  <si>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</si>
  <si>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</si>
  <si>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</si>
  <si>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</si>
  <si>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</si>
  <si>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</si>
  <si>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</si>
  <si>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</si>
  <si>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</si>
  <si>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</si>
  <si>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</si>
  <si>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</si>
  <si>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</si>
  <si>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</si>
  <si>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</si>
  <si>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</si>
  <si>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</si>
  <si>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</si>
  <si>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</si>
  <si>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</si>
  <si>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</si>
  <si>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</si>
  <si>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</si>
  <si>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</si>
  <si>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</si>
  <si>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</si>
  <si>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</si>
  <si>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</si>
  <si>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</si>
  <si>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</si>
  <si>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</si>
  <si>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</si>
  <si>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</si>
  <si>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</si>
  <si>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</si>
  <si>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</si>
  <si>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</si>
  <si>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</si>
  <si>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</si>
  <si>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</si>
  <si>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</si>
  <si>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</si>
  <si>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</si>
  <si>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</si>
  <si>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</si>
  <si>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</si>
  <si>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</si>
  <si>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</si>
  <si>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</si>
  <si>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</si>
  <si>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</si>
  <si>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</si>
  <si>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</si>
  <si>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</si>
  <si>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</si>
  <si>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</si>
  <si>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</si>
  <si>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</si>
  <si>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</si>
  <si>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</si>
  <si>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</si>
  <si>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</si>
  <si>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</si>
  <si>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</si>
  <si>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</si>
  <si>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</si>
  <si>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</si>
  <si>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</si>
  <si>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</si>
  <si>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</si>
  <si>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</si>
  <si>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</si>
  <si>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</si>
  <si>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</si>
  <si>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</si>
  <si>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</si>
  <si>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</si>
  <si>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</si>
  <si>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</si>
  <si>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</si>
  <si>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</si>
  <si>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</si>
  <si>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</si>
  <si>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</si>
  <si>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</si>
  <si>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Patient Experience with Surgical Care Based on the Consumer Assessment of Healthcare Providers and Systems (CAHPS) Surgical Care Survey</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</si>
  <si>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</si>
  <si>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</si>
  <si>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</si>
  <si>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</si>
  <si>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</si>
  <si>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Race/ethnicity and education were available but not analyzed.</t>
  </si>
  <si>
    <t xml:space="preserve">Yes. The developer noted that education has been found to influence results.  However,  the developer did not put forth a risk adjustment measure but did note that the S-CAHPS measures, like the CG-CAHPS measures (NQF #0005), does give users the option to case-mix adjust scores depending on their specific purposes. </t>
  </si>
  <si>
    <t>Published literature</t>
  </si>
  <si>
    <t>Patient education level, age, gender, ethnicity, and language</t>
  </si>
  <si>
    <t>Internal data analysis</t>
  </si>
  <si>
    <t>Cesarean Birth</t>
  </si>
  <si>
    <t>Race, payer</t>
  </si>
  <si>
    <t>No. The developer stated this is a process that should be carried out for all patients and no adjustment should be necessary</t>
  </si>
  <si>
    <t>384e</t>
  </si>
  <si>
    <t>Lung Cancer Reporting (Resection Specimens)</t>
  </si>
  <si>
    <t>Lung Cancer Reporting (Biopsy/Cytology Specimens)</t>
  </si>
  <si>
    <t>CoreQ: AL Resident Satisfaction Measure</t>
  </si>
  <si>
    <t>CoreQ: AL Family Satisfaction Measure</t>
  </si>
  <si>
    <t>Oncology:  Plan of Care for Pain – Medical Oncology and Radiation Oncology (paired with 0384)</t>
  </si>
  <si>
    <t>Oncology: Medical and Radiation - Pain Intensity Quantified (submitted as 3438)</t>
  </si>
  <si>
    <t>Oncology: Medical and Radiation - Pain Intensity Quantified (eMeasure) (submitted as 0384)</t>
  </si>
  <si>
    <t>Oncology: Cancer Stage Documented</t>
  </si>
  <si>
    <t>Treatment of osteopenia or osteoporosis in men with non-metastatic prostate cancer on androgen deprivation therapy</t>
  </si>
  <si>
    <t>Melanoma Reporting</t>
  </si>
  <si>
    <t xml:space="preserve"> Risk-Adjusted Postoperative Renal Failure</t>
  </si>
  <si>
    <t>Risk-Adjusted Operative Mortality for CABG</t>
  </si>
  <si>
    <t>Risk-Adjusted Postoperative Prolonged Intubation (Ventilation)</t>
  </si>
  <si>
    <t>Risk-Adjusted Stroke/Cerebrovascular Accident</t>
  </si>
  <si>
    <t>Performing cystoscopy at the time of hysterectomy</t>
  </si>
  <si>
    <t>Hospital 30-Day, All-Cause, Risk-Standardized Mortality Rate (RSMR) Following Coronary Artery Bypass Graft (CABG) Surgery</t>
  </si>
  <si>
    <t>STS Aortic Valve Replacement (AVR) Composite Score</t>
  </si>
  <si>
    <t>STS Aortic Valve Replacement (AVR) + Coronary Artery Bypass Graft (CABG)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</si>
  <si>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</si>
  <si>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</si>
  <si>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</si>
  <si>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Anesthesiology Smoking Abstinence</t>
  </si>
  <si>
    <t>Standardized First Kidney Transplant Waitlist Ratio for Incident Dialysis Patients (SWR)</t>
  </si>
  <si>
    <t>Percentage of Prevalent Patients Waitlisted (PPPW)</t>
  </si>
  <si>
    <t>Breast Cancer Screening</t>
  </si>
  <si>
    <t>Median Time from ED Arrival to ED Departure for Discharged ED Patients</t>
  </si>
  <si>
    <t>30-day all-cause risk-standardized mortality rate following Percutaneous Coronary Intervention (PCI) for patients without ST segment elevation myocardial infarction (STEMI) and without cardiogenic shock</t>
  </si>
  <si>
    <t>#2473e</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</si>
  <si>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</si>
  <si>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</si>
  <si>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</si>
  <si>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</si>
  <si>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</si>
  <si>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</si>
  <si>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</si>
  <si>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</si>
  <si>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Medical Attention for Nephropathy</t>
  </si>
  <si>
    <t>Comprehensive Diabetes Care: Hemoglobin A1c (HbA1c) Control (&lt;8.0%)</t>
  </si>
  <si>
    <t>104e</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</si>
  <si>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</si>
  <si>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</si>
  <si>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</si>
  <si>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</si>
  <si>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</si>
  <si>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</si>
  <si>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</si>
  <si>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 xml:space="preserve"> Preventive Care and Screening: Unhealthy Alcohol Use: Screening &amp; Brief Counseling</t>
  </si>
  <si>
    <t>Concurrent Use of Opioids and Benzodiazepines (COB)</t>
  </si>
  <si>
    <t>Use of pharmacotherapy for opioid use disorder (OUD)</t>
  </si>
  <si>
    <t>Percent of Residents Who Self-Report Moderate to Severe Pain (Short Stay)</t>
  </si>
  <si>
    <t>Percent of Residents Who Self-Report Moderate to Severe Pain (Long Stay)</t>
  </si>
  <si>
    <t xml:space="preserve">Bereaved Family Survey </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</si>
  <si>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</si>
  <si>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</si>
  <si>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</si>
  <si>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</si>
  <si>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</si>
  <si>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</si>
  <si>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HCAHPS</t>
  </si>
  <si>
    <t>3-Item Care Transition measure (CTM-3)</t>
  </si>
  <si>
    <t>CAHPS Home Health Care Survey</t>
  </si>
  <si>
    <t>Patient Experience of Psychiatric Care as Measured by the Inpatient Consumer Survey (ICS)</t>
  </si>
  <si>
    <t xml:space="preserve"> Child Hospital Consumer Assessment of healthcare Providers and Systems (Child CAHPS) Survey</t>
  </si>
  <si>
    <t>CollaboRATE</t>
  </si>
  <si>
    <t>Spring</t>
  </si>
  <si>
    <t>Endorsed</t>
  </si>
  <si>
    <t>No. The developer noted that conceptually their goal was to adjust for all preoperative factors that are independently and significantly associated with outcomes and that vary across STS participants</t>
  </si>
  <si>
    <t>Race (black, Hispanic, Asian)</t>
  </si>
  <si>
    <t xml:space="preserve">Race. However, the developer notes this should not be categorized as a social risk factors and that the underlying clinical pathway through which race affects outcomes is unknown. </t>
  </si>
  <si>
    <t>Dual eligibility, AHRQ SES index</t>
  </si>
  <si>
    <t>Dual eligible status, AHRQ SES Index</t>
  </si>
  <si>
    <t xml:space="preserve">Maintenance </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</si>
  <si>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</si>
  <si>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</si>
  <si>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</si>
  <si>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Outcome Measures</t>
  </si>
  <si>
    <t>Risk Adjusted Measures</t>
  </si>
  <si>
    <t>3365e</t>
  </si>
  <si>
    <t>Total</t>
  </si>
  <si>
    <t>TO: 75FCMC18F0001</t>
  </si>
  <si>
    <t xml:space="preserve">Social Risk Trial- Measure List </t>
  </si>
  <si>
    <t>Overview of Measures</t>
  </si>
  <si>
    <t xml:space="preserve"> </t>
  </si>
  <si>
    <t>Maintenance Measures</t>
  </si>
  <si>
    <t>New Measures</t>
  </si>
  <si>
    <t>Withdrawn Measures</t>
  </si>
  <si>
    <t>Deferred Measures</t>
  </si>
  <si>
    <t>Total Outcome Measures</t>
  </si>
  <si>
    <t>Total Risk Adjusted Measures</t>
  </si>
  <si>
    <t>% of outcome measures</t>
  </si>
  <si>
    <t>% of risk adjusted measures</t>
  </si>
  <si>
    <t>% of all measures</t>
  </si>
  <si>
    <t>Social Risk Factors</t>
  </si>
  <si>
    <t>Risk Adjustment</t>
  </si>
  <si>
    <t>Measures with Conceptual Rationale</t>
  </si>
  <si>
    <t>Measures that used "Expert Group Consensus" to develop rationale</t>
  </si>
  <si>
    <t>Measures that used "Published Literature" to develop rationale</t>
  </si>
  <si>
    <t>Measures that used "Internal Data Analysis" to develop rationale</t>
  </si>
  <si>
    <t>Risk Factor</t>
  </si>
  <si>
    <t>Conceptual rationale supported inclusion of social risk factors</t>
  </si>
  <si>
    <t>NQF ID</t>
  </si>
  <si>
    <t>New/Maintenance</t>
  </si>
  <si>
    <t>Total Times Cited</t>
  </si>
  <si>
    <t>Black (race)</t>
  </si>
  <si>
    <t>Asian (race)</t>
  </si>
  <si>
    <t>Hispanic (race)</t>
  </si>
  <si>
    <t>Gender</t>
  </si>
  <si>
    <t>Payer</t>
  </si>
  <si>
    <t>Employment Status</t>
  </si>
  <si>
    <t>Medicare Status</t>
  </si>
  <si>
    <t>Zip Code</t>
  </si>
  <si>
    <t>AHRQ SES Index</t>
  </si>
  <si>
    <t>Language</t>
  </si>
  <si>
    <t>Education</t>
  </si>
  <si>
    <t>Yes. The developer examined potential differences but determined that risk adjusting this measure could mask differences in quality of communications.</t>
  </si>
  <si>
    <t>Patient Level: employment status, race, ethnicity, Medicare coverage;  ZIP code level – Area Deprivation Index (ADI) from 2014 Census data</t>
  </si>
  <si>
    <t>Respondent education level, respondent language preference</t>
  </si>
  <si>
    <t>Respondent education, respondent language preference</t>
  </si>
  <si>
    <r>
      <t xml:space="preserve">Measure Totals
</t>
    </r>
    <r>
      <rPr>
        <sz val="9"/>
        <color theme="0"/>
        <rFont val="Calibri"/>
        <family val="2"/>
        <scheme val="minor"/>
      </rPr>
      <t>(Percentages represent the percent of [Column Y] that are [Row X))</t>
    </r>
  </si>
  <si>
    <t>Dual Eligibility</t>
  </si>
  <si>
    <t>Ethnicity</t>
  </si>
  <si>
    <t>CMS/CDC</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</si>
  <si>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</si>
  <si>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</si>
  <si>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During this three-year (2018-2021) intiative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</si>
  <si>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Setting</t>
  </si>
  <si>
    <t>Data Source</t>
  </si>
  <si>
    <t>Process Measures</t>
  </si>
  <si>
    <t>Structural Measures</t>
  </si>
  <si>
    <t>Measure Settings</t>
  </si>
  <si>
    <t>Total Risk Adjusted</t>
  </si>
  <si>
    <t>% of risk adjusted</t>
  </si>
  <si>
    <t>Column1</t>
  </si>
  <si>
    <t>Column2</t>
  </si>
  <si>
    <t>Outpatient Services</t>
  </si>
  <si>
    <t>Inpatient/Hospital</t>
  </si>
  <si>
    <t>Emergency Department and Services, Inpatient/Hospital, Outpatient Services</t>
  </si>
  <si>
    <t>Other, Outpatient Services</t>
  </si>
  <si>
    <t>Emergency Department and Services</t>
  </si>
  <si>
    <t>Home Care</t>
  </si>
  <si>
    <t>Hospital, Long Term Acute Care Hospital</t>
  </si>
  <si>
    <t>Other, Post-Acute Care</t>
  </si>
  <si>
    <t>Inpatient/Hospital, Post-Acute Care</t>
  </si>
  <si>
    <t>Home Care, Post-Acute Care</t>
  </si>
  <si>
    <t>Inpatient/Hospital, Other, Outpatient Services</t>
  </si>
  <si>
    <t>Home Care, Outpatient Services</t>
  </si>
  <si>
    <t>Inpatient/Hospital, Outpatient Services</t>
  </si>
  <si>
    <t>Emergency Department and Services, Inpatient/Hospital</t>
  </si>
  <si>
    <t>Home Care, Other</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</si>
  <si>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</si>
  <si>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</si>
  <si>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</si>
  <si>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</si>
  <si>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</si>
  <si>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</si>
  <si>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 Electronic Health Data, Other, Paper Medical Records</t>
  </si>
  <si>
    <t>Claims</t>
  </si>
  <si>
    <t>Registry Data</t>
  </si>
  <si>
    <t>Claims, Electronic Health Data, Electronic Health Records, Management Data, Other, Paper Medical Records, Registry Data</t>
  </si>
  <si>
    <t>Registry data</t>
  </si>
  <si>
    <t>Claims, Other, Registry Data</t>
  </si>
  <si>
    <t>Electronic Health Records, Paper Medical Records, Registry Data</t>
  </si>
  <si>
    <t>Electronic Health Records, Registry Data</t>
  </si>
  <si>
    <t>Assessment Data</t>
  </si>
  <si>
    <t>Other, Registry Data</t>
  </si>
  <si>
    <t>Paper Medical Records, Registry Data</t>
  </si>
  <si>
    <t>Claims, Electronic Health Data</t>
  </si>
  <si>
    <t>Electronic Health Records, Paper Medical Records</t>
  </si>
  <si>
    <t>Management Data, Other, Paper Medical Records</t>
  </si>
  <si>
    <t>Claims, Management Data, Other, Paper Medical Records</t>
  </si>
  <si>
    <t>Claims, Enrollment Data</t>
  </si>
  <si>
    <t>Claims, Registry Data</t>
  </si>
  <si>
    <t>Electronic Health Records</t>
  </si>
  <si>
    <t>Post-Acute Care</t>
  </si>
  <si>
    <t>Long Term Acute Care Hospital</t>
  </si>
  <si>
    <t>Measure Data Sources</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</si>
  <si>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</si>
  <si>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</si>
  <si>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</si>
  <si>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</si>
  <si>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</si>
  <si>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</si>
  <si>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</si>
  <si>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</si>
  <si>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</si>
  <si>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</si>
  <si>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</si>
  <si>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</si>
  <si>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</si>
  <si>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</si>
  <si>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 xml:space="preserve">Navigate to the tab 'Overview.' Scan through the various overview metrics to get a sense of how many measures have been submitted, what these measures look like, how many measures have been risk adjsuted, and other high-level breakdowns of the measures included in this document. </t>
  </si>
  <si>
    <t>Where can I find…..?</t>
  </si>
  <si>
    <t>Project Associated with the measure</t>
  </si>
  <si>
    <t>Measure title</t>
  </si>
  <si>
    <t>Cycle in which measure was submitted</t>
  </si>
  <si>
    <t>Year in which measure was submitted</t>
  </si>
  <si>
    <t>Measure steward/developer</t>
  </si>
  <si>
    <t>New or maintenance measure?</t>
  </si>
  <si>
    <t>Measure type</t>
  </si>
  <si>
    <t>Care setting</t>
  </si>
  <si>
    <t>Measure List #1, Column D</t>
  </si>
  <si>
    <t>Measure List #1, Column A</t>
  </si>
  <si>
    <t>Measure List #1, Column B</t>
  </si>
  <si>
    <t>Measure List #1, Column C</t>
  </si>
  <si>
    <t>Measure List #1, Column E</t>
  </si>
  <si>
    <t>Measure List #1, Column F</t>
  </si>
  <si>
    <t>Measure List #1, Column G</t>
  </si>
  <si>
    <t>Measure List #1, Column H</t>
  </si>
  <si>
    <t>Measure List #1, Column I</t>
  </si>
  <si>
    <t>Measure List #1, Column J</t>
  </si>
  <si>
    <t>Measure List #1, Column K</t>
  </si>
  <si>
    <t>Measure List #1, Column L</t>
  </si>
  <si>
    <t>Measure List #1, Column M</t>
  </si>
  <si>
    <t>Measure List #1, Column N</t>
  </si>
  <si>
    <t>Measure List #1, Column O</t>
  </si>
  <si>
    <t>Measure List #1, Column P</t>
  </si>
  <si>
    <t>Data Dictionary</t>
  </si>
  <si>
    <t>Under Review</t>
  </si>
  <si>
    <t>Not Endorsed</t>
  </si>
  <si>
    <t>Project (link to project page)</t>
  </si>
  <si>
    <t xml:space="preserve">Navigate to the tab 'Measures List #1.' Find column K,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</si>
  <si>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</si>
  <si>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</si>
  <si>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</si>
  <si>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</si>
  <si>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</si>
  <si>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Withdrawn-Insufficient Submission. Endorsement Removed.</t>
  </si>
  <si>
    <t>Electronic administrative data/claims</t>
  </si>
  <si>
    <t>Ambulatory Care : Clinic</t>
  </si>
  <si>
    <t>Emergency Department and Services, Other, Outpatient Services</t>
  </si>
  <si>
    <t>Assessment Data, Claims, Electronic Health Data, Electronic Health Records</t>
  </si>
  <si>
    <t>Claims, Electronic Health Data, Electronic Health Records, Other, Registry Data</t>
  </si>
  <si>
    <t>Navigate to the tab 'Measure List #1.' Then sort by a specifc NQF ID, measure title, or NQF project using the sorting functions found in Row 1 of each column (see example on the right). Information on individual measure review can be found through the indivdual CDP projects. A link to the relevant project page can be found in column A of each measure.</t>
  </si>
  <si>
    <r>
      <t xml:space="preserve">Measure List Last Updated: </t>
    </r>
    <r>
      <rPr>
        <b/>
        <sz val="12"/>
        <color rgb="FFCD4C00"/>
        <rFont val="Calibri"/>
        <family val="2"/>
        <scheme val="minor"/>
      </rPr>
      <t xml:space="preserve">June 13, 2018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#1" tab.  This list will be updated every May and December.</t>
    </r>
  </si>
  <si>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was withdrawn from review during the project cycle. The status “under review” means the measure was submitted for endorsement and undergoing the consensus development process (CDP). The status “endorsed” or “not endorsed” is the final endorsement decision after review and an opportunity for appeals. The status “withdrawn” means the measure was either deferred to another review cycle or the measure developer/steward has decided to forgo maintaining endorsement.
</t>
    </r>
  </si>
  <si>
    <r>
      <rPr>
        <b/>
        <sz val="11"/>
        <color theme="1"/>
        <rFont val="Calibri"/>
        <family val="2"/>
        <scheme val="minor"/>
      </rPr>
      <t>Conceptual Rationale</t>
    </r>
    <r>
      <rPr>
        <sz val="11"/>
        <color theme="1"/>
        <rFont val="Calibri"/>
        <family val="2"/>
        <scheme val="minor"/>
      </rPr>
      <t xml:space="preserve">:A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age, gender, income,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r>
      <rPr>
        <b/>
        <sz val="11"/>
        <color theme="1"/>
        <rFont val="Calibri"/>
        <family val="2"/>
        <scheme val="minor"/>
      </rPr>
      <t/>
    </r>
  </si>
  <si>
    <t xml:space="preserve">Withdrawn-developer can no longer support the measure. Endorsement removed. </t>
  </si>
  <si>
    <t xml:space="preserve">Yes. </t>
  </si>
  <si>
    <t>Relationshiop to next of kin</t>
  </si>
  <si>
    <t>Relationship to next of kin</t>
  </si>
  <si>
    <t>Race/ethnicity, legal status</t>
  </si>
  <si>
    <t>Race/ethniciyt, legal status</t>
  </si>
  <si>
    <t>Race/Ethnicity</t>
  </si>
  <si>
    <t>Language, race, percent of residents below the FPL in patient's zip code</t>
  </si>
  <si>
    <t>Percent of residents below the federal poverty line (FPL) in the patient's home zip code</t>
  </si>
  <si>
    <t>Legal status</t>
  </si>
  <si>
    <t>Composite</t>
  </si>
  <si>
    <t>Composite Measures</t>
  </si>
  <si>
    <t xml:space="preserve">Withdrawn by developer.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</si>
</sst>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8"/>
      <color theme="0"/>
      <name val="Arial"/>
      <family val="2"/>
    </font>
    <font>
      <b/>
      <sz val="8"/>
      <color theme="0"/>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sz val="9"/>
      <color indexed="81"/>
      <name val="Tahoma"/>
      <family val="2"/>
    </font>
    <font>
      <b/>
      <sz val="9"/>
      <color indexed="81"/>
      <name val="Tahoma"/>
      <family val="2"/>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16"/>
      <color rgb="FFCD4C00"/>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u/>
      <sz val="10"/>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sz val="10"/>
      <color indexed="8"/>
      <name val="Calibri"/>
      <family val="2"/>
    </font>
    <font>
      <b/>
      <sz val="10"/>
      <color theme="1"/>
      <name val="Calibri"/>
      <scheme val="minor"/>
    </font>
  </fonts>
  <fills count="37">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rgb="FFE37F1C"/>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23" fillId="0" borderId="0" applyNumberFormat="0" applyFill="0" applyBorder="0" applyAlignment="0" applyProtection="0"/>
    <xf numFmtId="0" fontId="27" fillId="0" borderId="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7"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2" fillId="32" borderId="0" applyNumberFormat="0" applyBorder="0" applyAlignment="0" applyProtection="0"/>
    <xf numFmtId="0" fontId="33" fillId="33" borderId="9" applyNumberFormat="0" applyAlignment="0" applyProtection="0"/>
    <xf numFmtId="0" fontId="29" fillId="34" borderId="12" applyNumberFormat="0" applyAlignment="0" applyProtection="0"/>
    <xf numFmtId="0" fontId="34" fillId="0" borderId="0" applyNumberFormat="0" applyFill="0" applyBorder="0" applyAlignment="0" applyProtection="0"/>
    <xf numFmtId="0" fontId="35" fillId="35" borderId="0" applyNumberFormat="0" applyBorder="0" applyAlignment="0" applyProtection="0"/>
    <xf numFmtId="0" fontId="36" fillId="0" borderId="7" applyNumberFormat="0" applyFill="0" applyAlignment="0" applyProtection="0"/>
    <xf numFmtId="0" fontId="37" fillId="0" borderId="15"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9" borderId="9" applyNumberFormat="0" applyAlignment="0" applyProtection="0"/>
    <xf numFmtId="0" fontId="40" fillId="0" borderId="11" applyNumberFormat="0" applyFill="0" applyAlignment="0" applyProtection="0"/>
    <xf numFmtId="0" fontId="41" fillId="36" borderId="0" applyNumberFormat="0" applyBorder="0" applyAlignment="0" applyProtection="0"/>
    <xf numFmtId="0" fontId="27" fillId="8" borderId="13" applyNumberFormat="0" applyAlignment="0" applyProtection="0"/>
    <xf numFmtId="0" fontId="42" fillId="33" borderId="10" applyNumberFormat="0" applyAlignment="0" applyProtection="0"/>
    <xf numFmtId="0" fontId="43" fillId="0" borderId="0" applyNumberFormat="0" applyFill="0" applyBorder="0" applyAlignment="0" applyProtection="0"/>
    <xf numFmtId="0" fontId="30" fillId="0" borderId="14" applyNumberFormat="0" applyFill="0" applyAlignment="0" applyProtection="0"/>
    <xf numFmtId="0" fontId="31" fillId="0" borderId="0" applyNumberFormat="0" applyFill="0" applyBorder="0" applyAlignment="0" applyProtection="0"/>
  </cellStyleXfs>
  <cellXfs count="66">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1" fillId="0" borderId="0" xfId="0" applyFont="1" applyAlignment="1">
      <alignment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9" fillId="2" borderId="0" xfId="0" applyFont="1" applyFill="1"/>
    <xf numFmtId="0" fontId="9" fillId="0" borderId="0" xfId="0" applyFont="1" applyFill="1"/>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164" fontId="0" fillId="0" borderId="0" xfId="0" applyNumberFormat="1" applyAlignment="1">
      <alignment horizontal="center"/>
    </xf>
    <xf numFmtId="0" fontId="11" fillId="0" borderId="0" xfId="0" applyFont="1"/>
    <xf numFmtId="0" fontId="3" fillId="4" borderId="0" xfId="0" applyFont="1" applyFill="1"/>
    <xf numFmtId="0" fontId="7" fillId="2" borderId="0" xfId="0" applyFont="1" applyFill="1"/>
    <xf numFmtId="0" fontId="0" fillId="0" borderId="0" xfId="0" applyNumberFormat="1" applyAlignment="1">
      <alignment horizontal="center"/>
    </xf>
    <xf numFmtId="10" fontId="0" fillId="0" borderId="0" xfId="0" applyNumberFormat="1" applyAlignment="1">
      <alignment horizontal="center"/>
    </xf>
    <xf numFmtId="1" fontId="0" fillId="0" borderId="0" xfId="0" applyNumberFormat="1" applyAlignment="1">
      <alignment horizontal="center"/>
    </xf>
    <xf numFmtId="0" fontId="11" fillId="0" borderId="0" xfId="0" applyFont="1" applyAlignment="1">
      <alignment wrapText="1"/>
    </xf>
    <xf numFmtId="0" fontId="15" fillId="0" borderId="0" xfId="0" applyFont="1"/>
    <xf numFmtId="0" fontId="10" fillId="0" borderId="0" xfId="0" applyFont="1" applyFill="1" applyAlignment="1"/>
    <xf numFmtId="0" fontId="4" fillId="3" borderId="1" xfId="0" applyFont="1" applyFill="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right" vertical="top" wrapText="1"/>
    </xf>
    <xf numFmtId="0" fontId="6" fillId="2" borderId="0" xfId="0" applyFont="1" applyFill="1" applyBorder="1" applyAlignment="1">
      <alignment vertical="top"/>
    </xf>
    <xf numFmtId="0" fontId="7" fillId="2" borderId="0" xfId="0" applyFont="1" applyFill="1" applyBorder="1" applyAlignment="1">
      <alignment vertical="top"/>
    </xf>
    <xf numFmtId="0" fontId="8"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10" fillId="3" borderId="0" xfId="0" applyFont="1" applyFill="1" applyAlignment="1">
      <alignment wrapText="1"/>
    </xf>
    <xf numFmtId="0" fontId="0" fillId="3" borderId="0" xfId="0" applyFill="1"/>
    <xf numFmtId="164" fontId="0" fillId="0" borderId="0" xfId="0" applyNumberFormat="1"/>
    <xf numFmtId="0" fontId="0" fillId="5" borderId="3" xfId="0" applyFont="1" applyFill="1" applyBorder="1" applyAlignment="1">
      <alignment horizontal="center"/>
    </xf>
    <xf numFmtId="0" fontId="0" fillId="0" borderId="2" xfId="0" applyFont="1" applyBorder="1" applyAlignment="1">
      <alignment horizontal="center"/>
    </xf>
    <xf numFmtId="0" fontId="0" fillId="5" borderId="2" xfId="0" applyFont="1" applyFill="1" applyBorder="1" applyAlignment="1">
      <alignment horizontal="center"/>
    </xf>
    <xf numFmtId="0" fontId="17" fillId="0" borderId="0" xfId="0" applyFont="1" applyFill="1" applyBorder="1" applyAlignment="1">
      <alignment wrapText="1"/>
    </xf>
    <xf numFmtId="0" fontId="0" fillId="0" borderId="0" xfId="0" applyFont="1" applyFill="1" applyBorder="1"/>
    <xf numFmtId="0" fontId="11" fillId="5" borderId="5" xfId="0" applyFont="1" applyFill="1" applyBorder="1" applyAlignment="1">
      <alignment vertical="top"/>
    </xf>
    <xf numFmtId="0" fontId="11" fillId="0" borderId="4" xfId="0" applyFont="1" applyBorder="1" applyAlignment="1">
      <alignment vertical="top"/>
    </xf>
    <xf numFmtId="0" fontId="11" fillId="5" borderId="4" xfId="0" applyFont="1" applyFill="1" applyBorder="1" applyAlignment="1">
      <alignment vertical="top" wrapText="1"/>
    </xf>
    <xf numFmtId="0" fontId="11" fillId="0" borderId="4" xfId="0" applyFont="1" applyBorder="1" applyAlignment="1">
      <alignment vertical="top" wrapText="1"/>
    </xf>
    <xf numFmtId="0" fontId="16" fillId="4" borderId="0" xfId="0" applyFont="1" applyFill="1" applyBorder="1"/>
    <xf numFmtId="0" fontId="18"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10" fillId="3" borderId="0" xfId="0" applyFont="1" applyFill="1" applyAlignment="1"/>
    <xf numFmtId="0" fontId="16" fillId="4" borderId="6" xfId="0" applyFont="1" applyFill="1" applyBorder="1"/>
    <xf numFmtId="0" fontId="3" fillId="4" borderId="0" xfId="0" applyFont="1" applyFill="1" applyAlignment="1">
      <alignment wrapText="1"/>
    </xf>
    <xf numFmtId="0" fontId="0" fillId="0" borderId="0" xfId="0" applyAlignment="1">
      <alignment vertical="top" wrapText="1"/>
    </xf>
    <xf numFmtId="0" fontId="21" fillId="0" borderId="0" xfId="0" applyFont="1"/>
    <xf numFmtId="0" fontId="24" fillId="0" borderId="0" xfId="1" applyFont="1" applyAlignment="1">
      <alignment horizontal="left" vertical="top" wrapText="1"/>
    </xf>
    <xf numFmtId="0" fontId="24" fillId="0" borderId="0" xfId="1" applyFont="1" applyFill="1" applyAlignment="1">
      <alignment horizontal="left" vertical="top" wrapText="1"/>
    </xf>
    <xf numFmtId="0" fontId="0" fillId="0" borderId="0" xfId="0" applyFont="1" applyBorder="1" applyAlignment="1">
      <alignment vertical="top" wrapText="1"/>
    </xf>
    <xf numFmtId="0" fontId="0" fillId="2" borderId="0" xfId="0" applyFill="1" applyAlignment="1">
      <alignment wrapText="1"/>
    </xf>
    <xf numFmtId="49" fontId="8" fillId="0" borderId="0" xfId="0" applyNumberFormat="1" applyFont="1" applyAlignment="1">
      <alignment vertical="top" wrapText="1"/>
    </xf>
    <xf numFmtId="0" fontId="19" fillId="0" borderId="0" xfId="0" applyFont="1" applyAlignment="1">
      <alignment vertical="top"/>
    </xf>
    <xf numFmtId="0" fontId="26" fillId="0" borderId="0" xfId="0" applyFont="1"/>
    <xf numFmtId="0" fontId="3" fillId="4" borderId="0" xfId="0" applyFont="1" applyFill="1" applyAlignment="1">
      <alignment horizontal="center" vertical="top" wrapText="1"/>
    </xf>
    <xf numFmtId="0" fontId="45" fillId="0" borderId="0" xfId="2" applyFont="1" applyAlignment="1">
      <alignment vertical="top"/>
    </xf>
    <xf numFmtId="0" fontId="45" fillId="0" borderId="0" xfId="2" applyFont="1" applyAlignment="1">
      <alignment vertical="top" wrapText="1"/>
    </xf>
    <xf numFmtId="0" fontId="20" fillId="0" borderId="0" xfId="0" applyFont="1" applyAlignment="1">
      <alignment vertical="top"/>
    </xf>
    <xf numFmtId="0" fontId="25" fillId="0" borderId="0" xfId="0" applyFont="1" applyAlignment="1">
      <alignment vertical="top"/>
    </xf>
    <xf numFmtId="0" fontId="46" fillId="0" borderId="0" xfId="0" applyFont="1"/>
    <xf numFmtId="0" fontId="46" fillId="0" borderId="0" xfId="0" applyFont="1" applyAlignment="1">
      <alignment wrapText="1"/>
    </xf>
  </cellXfs>
  <cellStyles count="4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Hyperlink" xfId="1" builtinId="8"/>
    <cellStyle name="Input 2" xfId="36"/>
    <cellStyle name="Linked Cell 2" xfId="37"/>
    <cellStyle name="Neutral 2" xfId="38"/>
    <cellStyle name="Normal" xfId="0" builtinId="0"/>
    <cellStyle name="Normal 2" xfId="2"/>
    <cellStyle name="Note 2" xfId="39"/>
    <cellStyle name="Output 2" xfId="40"/>
    <cellStyle name="Title 2" xfId="41"/>
    <cellStyle name="Total 2" xfId="42"/>
    <cellStyle name="Warning Text 2" xfId="43"/>
  </cellStyles>
  <dxfs count="25">
    <dxf>
      <fill>
        <patternFill>
          <bgColor theme="4" tint="0.59996337778862885"/>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theme="5"/>
        </left>
        <right/>
        <top style="thin">
          <color theme="5"/>
        </top>
        <bottom/>
        <vertical/>
        <horizontal/>
      </border>
    </dxf>
    <dxf>
      <border outline="0">
        <left style="thin">
          <color theme="5"/>
        </left>
        <top style="thin">
          <color theme="5"/>
        </top>
        <bottom style="thin">
          <color theme="5"/>
        </bottom>
      </border>
    </dxf>
    <dxf>
      <numFmt numFmtId="164" formatCode="0.0%"/>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numFmt numFmtId="0" formatCode="Genera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1"/>
        <name val="Calibri"/>
        <scheme val="minor"/>
      </font>
    </dxf>
  </dxfs>
  <tableStyles count="0" defaultTableStyle="TableStyleMedium2" defaultPivotStyle="PivotStyleLight16"/>
  <colors>
    <mruColors>
      <color rgb="FF5C0B7C"/>
      <color rgb="FF6B7A17"/>
      <color rgb="FFCD4C00"/>
      <color rgb="FF3B6E8F"/>
      <color rgb="FF6C207E"/>
      <color rgb="FF80A1B6"/>
      <color rgb="FFE37F1C"/>
      <color rgb="FF88952B"/>
      <color rgb="FF5C6F7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a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733425</xdr:colOff>
      <xdr:row>5</xdr:row>
      <xdr:rowOff>57150</xdr:rowOff>
    </xdr:from>
    <xdr:to>
      <xdr:col>4</xdr:col>
      <xdr:colOff>304483</xdr:colOff>
      <xdr:row>16</xdr:row>
      <xdr:rowOff>1094827</xdr:rowOff>
    </xdr:to>
    <xdr:pic>
      <xdr:nvPicPr>
        <xdr:cNvPr id="4" name="Picture 3" descr="Image of the sort function located in Row 1 of each column. " title="Sort Menu Demonstration"/>
        <xdr:cNvPicPr>
          <a:picLocks noChangeAspect="1"/>
        </xdr:cNvPicPr>
      </xdr:nvPicPr>
      <xdr:blipFill>
        <a:blip xmlns:r="http://schemas.openxmlformats.org/officeDocument/2006/relationships" r:embed="rId1"/>
        <a:stretch>
          <a:fillRect/>
        </a:stretch>
      </xdr:blipFill>
      <xdr:spPr>
        <a:xfrm>
          <a:off x="7981950" y="137160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ables/table1.xml><?xml version="1.0" encoding="utf-8"?>
<table xmlns="http://schemas.openxmlformats.org/spreadsheetml/2006/main" id="1" name="Table1" displayName="Table1" ref="A3:G13" totalsRowShown="0" headerRowDxfId="24">
  <autoFilter ref="A3:G13"/>
  <tableColumns count="7">
    <tableColumn id="1" name=" " dataDxfId="23"/>
    <tableColumn id="2" name="Total" dataDxfId="22"/>
    <tableColumn id="3" name="% of all measures" dataDxfId="21"/>
    <tableColumn id="6" name="Total Outcome Measures" dataDxfId="20"/>
    <tableColumn id="4" name="% of outcome measures" dataDxfId="19"/>
    <tableColumn id="7" name="Total Risk Adjusted Measures" dataDxfId="18"/>
    <tableColumn id="5" name="% of risk adjusted measures" dataDxfId="17"/>
  </tableColumns>
  <tableStyleInfo name="TableStyleLight17" showFirstColumn="0" showLastColumn="0" showRowStripes="1" showColumnStripes="0"/>
</table>
</file>

<file path=xl/tables/table2.xml><?xml version="1.0" encoding="utf-8"?>
<table xmlns="http://schemas.openxmlformats.org/spreadsheetml/2006/main" id="6" name="Table157" displayName="Table157" ref="A25:C42" totalsRowShown="0" headerRowDxfId="16">
  <autoFilter ref="A25:C42"/>
  <sortState ref="A24:B36">
    <sortCondition ref="A23:A36"/>
  </sortState>
  <tableColumns count="3">
    <tableColumn id="1" name="Risk Factor" dataDxfId="15"/>
    <tableColumn id="2" name="Total Times Cited" dataDxfId="14">
      <calculatedColumnFormula>COUNTIF('Measure List #1'!L:L, "yes")</calculatedColumnFormula>
    </tableColumn>
    <tableColumn id="3" name="% of risk adjusted measures" dataDxfId="13">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id="2" name="Table1573" displayName="Table1573" ref="A45:F52" totalsRowShown="0" headerRowDxfId="12">
  <autoFilter ref="A45:F52"/>
  <sortState ref="A42:B54">
    <sortCondition ref="A23:A36"/>
  </sortState>
  <tableColumns count="6">
    <tableColumn id="1" name="Setting" dataDxfId="11"/>
    <tableColumn id="2" name="Total" dataDxfId="10">
      <calculatedColumnFormula>COUNTIF('Measure List #1'!J:J, "*Outpatient Services*")</calculatedColumnFormula>
    </tableColumn>
    <tableColumn id="3" name="Total Risk Adjusted" dataDxfId="9">
      <calculatedColumnFormula>COUNTIFS('Measure List #1'!J:J, "Outpatient Services", 'Measure List #1'!L:L, "yes")</calculatedColumnFormula>
    </tableColumn>
    <tableColumn id="4" name="Column1"/>
    <tableColumn id="5" name="Column2"/>
    <tableColumn id="6" name="% of risk adjusted" dataDxfId="8">
      <calculatedColumnFormula>Table1573[[#This Row],[Total Risk Adjusted]]/$B$9</calculatedColumnFormula>
    </tableColumn>
  </tableColumns>
  <tableStyleInfo name="TableStyleLight17" showFirstColumn="0" showLastColumn="0" showRowStripes="1" showColumnStripes="0"/>
</table>
</file>

<file path=xl/tables/table4.xml><?xml version="1.0" encoding="utf-8"?>
<table xmlns="http://schemas.openxmlformats.org/spreadsheetml/2006/main" id="3" name="Table15734" displayName="Table15734" ref="A55:F63" totalsRowShown="0" headerRowDxfId="7">
  <autoFilter ref="A55:F63"/>
  <sortState ref="A52:B64">
    <sortCondition ref="A23:A36"/>
  </sortState>
  <tableColumns count="6">
    <tableColumn id="1" name="Setting" dataDxfId="6"/>
    <tableColumn id="2" name="Total" dataDxfId="5">
      <calculatedColumnFormula>COUNTIF('Measure List #1'!K:K, "*Claims*")</calculatedColumnFormula>
    </tableColumn>
    <tableColumn id="3" name="Total Risk Adjusted" dataDxfId="4">
      <calculatedColumnFormula>COUNTIFS('Measure List #1'!K:K, "*claims*", 'Measure List #1'!L:L, "Yes")</calculatedColumnFormula>
    </tableColumn>
    <tableColumn id="4" name="Column1"/>
    <tableColumn id="5" name="Column2"/>
    <tableColumn id="6" name="% of risk adjusted" dataDxfId="3">
      <calculatedColumnFormula>Table15734[[#This Row],[Total Risk Adjusted]]/$B$9</calculatedColumnFormula>
    </tableColumn>
  </tableColumns>
  <tableStyleInfo name="TableStyleLight17" showFirstColumn="0" showLastColumn="0" showRowStripes="1" showColumnStripes="0"/>
</table>
</file>

<file path=xl/tables/table5.xml><?xml version="1.0" encoding="utf-8"?>
<table xmlns="http://schemas.openxmlformats.org/spreadsheetml/2006/main" id="4" name="Table4" displayName="Table4" ref="A16:B22" totalsRowShown="0" tableBorderDxfId="2">
  <autoFilter ref="A16:B22"/>
  <tableColumns count="2">
    <tableColumn id="1" name=" "/>
    <tableColumn id="2" name="Total" dataDxfId="1"/>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qualityforum.org/All_Cause_Admissions_and_Readmissions.aspx" TargetMode="External"/><Relationship Id="rId18" Type="http://schemas.openxmlformats.org/officeDocument/2006/relationships/hyperlink" Target="http://www.qualityforum.org/Behavioral_Health_and_Substance_Use.aspx" TargetMode="External"/><Relationship Id="rId26" Type="http://schemas.openxmlformats.org/officeDocument/2006/relationships/hyperlink" Target="http://www.qualityforum.org/Cardiovascular.aspx" TargetMode="External"/><Relationship Id="rId39" Type="http://schemas.openxmlformats.org/officeDocument/2006/relationships/hyperlink" Target="http://www.qualityforum.org/Primary_Care_and_Chronic_Illness.aspx" TargetMode="External"/><Relationship Id="rId21" Type="http://schemas.openxmlformats.org/officeDocument/2006/relationships/hyperlink" Target="http://www.qualityforum.org/Behavioral_Health_and_Substance_Use.aspx" TargetMode="External"/><Relationship Id="rId34" Type="http://schemas.openxmlformats.org/officeDocument/2006/relationships/hyperlink" Target="http://www.qualityforum.org/Perinatal_and_Womens_Health.aspx" TargetMode="External"/><Relationship Id="rId42" Type="http://schemas.openxmlformats.org/officeDocument/2006/relationships/hyperlink" Target="http://www.qualityforum.org/Renal.aspx" TargetMode="External"/><Relationship Id="rId47" Type="http://schemas.openxmlformats.org/officeDocument/2006/relationships/hyperlink" Target="http://www.qualityforum.org/Surgery_2017-2018.aspx" TargetMode="External"/><Relationship Id="rId50" Type="http://schemas.openxmlformats.org/officeDocument/2006/relationships/hyperlink" Target="http://www.qualityforum.org/Surgery_2017-2018.aspx" TargetMode="External"/><Relationship Id="rId55" Type="http://schemas.openxmlformats.org/officeDocument/2006/relationships/vmlDrawing" Target="../drawings/vmlDrawing2.vml"/><Relationship Id="rId7" Type="http://schemas.openxmlformats.org/officeDocument/2006/relationships/hyperlink" Target="http://www.qualityforum.org/Patient_Experience_and_Function.aspx" TargetMode="External"/><Relationship Id="rId12" Type="http://schemas.openxmlformats.org/officeDocument/2006/relationships/hyperlink" Target="http://www.qualityforum.org/All_Cause_Admissions_and_Readmissions.aspx" TargetMode="External"/><Relationship Id="rId17" Type="http://schemas.openxmlformats.org/officeDocument/2006/relationships/hyperlink" Target="http://www.qualityforum.org/Behavioral_Health_and_Substance_Use.aspx" TargetMode="External"/><Relationship Id="rId25" Type="http://schemas.openxmlformats.org/officeDocument/2006/relationships/hyperlink" Target="http://www.qualityforum.org/Cancer.aspx" TargetMode="External"/><Relationship Id="rId33" Type="http://schemas.openxmlformats.org/officeDocument/2006/relationships/hyperlink" Target="http://www.qualityforum.org/Patient_Safety.aspx" TargetMode="External"/><Relationship Id="rId38" Type="http://schemas.openxmlformats.org/officeDocument/2006/relationships/hyperlink" Target="http://www.qualityforum.org/Prevention_and_Population_Health.aspx" TargetMode="External"/><Relationship Id="rId46" Type="http://schemas.openxmlformats.org/officeDocument/2006/relationships/hyperlink" Target="http://www.qualityforum.org/Surgery_2017-2018.aspx" TargetMode="External"/><Relationship Id="rId2" Type="http://schemas.openxmlformats.org/officeDocument/2006/relationships/hyperlink" Target="http://www.qualityforum.org/Patient_Experience_and_Function.aspx" TargetMode="External"/><Relationship Id="rId16" Type="http://schemas.openxmlformats.org/officeDocument/2006/relationships/hyperlink" Target="http://www.qualityforum.org/Behavioral_Health_and_Substance_Use.aspx" TargetMode="External"/><Relationship Id="rId20" Type="http://schemas.openxmlformats.org/officeDocument/2006/relationships/hyperlink" Target="http://www.qualityforum.org/Behavioral_Health_and_Substance_Use.aspx" TargetMode="External"/><Relationship Id="rId29" Type="http://schemas.openxmlformats.org/officeDocument/2006/relationships/hyperlink" Target="http://www.qualityforum.org/Cardiovascular.aspx" TargetMode="External"/><Relationship Id="rId41" Type="http://schemas.openxmlformats.org/officeDocument/2006/relationships/hyperlink" Target="http://www.qualityforum.org/Primary_Care_and_Chronic_Illness.aspx" TargetMode="External"/><Relationship Id="rId54" Type="http://schemas.openxmlformats.org/officeDocument/2006/relationships/printerSettings" Target="../printerSettings/printerSettings4.bin"/><Relationship Id="rId1" Type="http://schemas.openxmlformats.org/officeDocument/2006/relationships/hyperlink" Target="http://www.qualityforum.org/Patient_Experience_and_Function.aspx" TargetMode="External"/><Relationship Id="rId6" Type="http://schemas.openxmlformats.org/officeDocument/2006/relationships/hyperlink" Target="http://www.qualityforum.org/Patient_Experience_and_Function.aspx" TargetMode="External"/><Relationship Id="rId11" Type="http://schemas.openxmlformats.org/officeDocument/2006/relationships/hyperlink" Target="http://www.qualityforum.org/Patient_Experience_and_Function.aspx" TargetMode="External"/><Relationship Id="rId24" Type="http://schemas.openxmlformats.org/officeDocument/2006/relationships/hyperlink" Target="http://www.qualityforum.org/Cancer.aspx" TargetMode="External"/><Relationship Id="rId32" Type="http://schemas.openxmlformats.org/officeDocument/2006/relationships/hyperlink" Target="http://www.qualityforum.org/Geriatrics_and_Palliative_Care.aspx" TargetMode="External"/><Relationship Id="rId37" Type="http://schemas.openxmlformats.org/officeDocument/2006/relationships/hyperlink" Target="http://www.qualityforum.org/Prevention_and_Population_Health.aspx" TargetMode="External"/><Relationship Id="rId40" Type="http://schemas.openxmlformats.org/officeDocument/2006/relationships/hyperlink" Target="http://www.qualityforum.org/Primary_Care_and_Chronic_Illness.aspx" TargetMode="External"/><Relationship Id="rId45" Type="http://schemas.openxmlformats.org/officeDocument/2006/relationships/hyperlink" Target="http://www.qualityforum.org/Surgery_2017-2018.aspx" TargetMode="External"/><Relationship Id="rId53" Type="http://schemas.openxmlformats.org/officeDocument/2006/relationships/hyperlink" Target="http://www.qualityforum.org/Cost_and_Efficiency.aspx" TargetMode="External"/><Relationship Id="rId5" Type="http://schemas.openxmlformats.org/officeDocument/2006/relationships/hyperlink" Target="http://www.qualityforum.org/Patient_Experience_and_Function.aspx" TargetMode="External"/><Relationship Id="rId15" Type="http://schemas.openxmlformats.org/officeDocument/2006/relationships/hyperlink" Target="http://www.qualityforum.org/Behavioral_Health_and_Substance_Use.aspx" TargetMode="External"/><Relationship Id="rId23" Type="http://schemas.openxmlformats.org/officeDocument/2006/relationships/hyperlink" Target="http://www.qualityforum.org/Cancer.aspx" TargetMode="External"/><Relationship Id="rId28" Type="http://schemas.openxmlformats.org/officeDocument/2006/relationships/hyperlink" Target="http://www.qualityforum.org/Cardiovascular.aspx" TargetMode="External"/><Relationship Id="rId36" Type="http://schemas.openxmlformats.org/officeDocument/2006/relationships/hyperlink" Target="http://www.qualityforum.org/Prevention_and_Population_Health.aspx" TargetMode="External"/><Relationship Id="rId49" Type="http://schemas.openxmlformats.org/officeDocument/2006/relationships/hyperlink" Target="http://www.qualityforum.org/Surgery_2017-2018.aspx" TargetMode="External"/><Relationship Id="rId10" Type="http://schemas.openxmlformats.org/officeDocument/2006/relationships/hyperlink" Target="http://www.qualityforum.org/Patient_Experience_and_Function.aspx" TargetMode="External"/><Relationship Id="rId19"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Geriatrics_and_Palliative_Care.aspx" TargetMode="External"/><Relationship Id="rId44" Type="http://schemas.openxmlformats.org/officeDocument/2006/relationships/hyperlink" Target="http://www.qualityforum.org/Surgery_2017-2018.aspx" TargetMode="External"/><Relationship Id="rId52" Type="http://schemas.openxmlformats.org/officeDocument/2006/relationships/hyperlink" Target="http://www.qualityforum.org/Surgery_2017-2018.aspx" TargetMode="External"/><Relationship Id="rId4" Type="http://schemas.openxmlformats.org/officeDocument/2006/relationships/hyperlink" Target="http://www.qualityforum.org/Patient_Experience_and_Function.aspx" TargetMode="External"/><Relationship Id="rId9" Type="http://schemas.openxmlformats.org/officeDocument/2006/relationships/hyperlink" Target="http://www.qualityforum.org/Patient_Experience_and_Function.aspx" TargetMode="External"/><Relationship Id="rId14" Type="http://schemas.openxmlformats.org/officeDocument/2006/relationships/hyperlink" Target="http://www.qualityforum.org/Behavioral_Health_and_Substance_Use.aspx" TargetMode="External"/><Relationship Id="rId22" Type="http://schemas.openxmlformats.org/officeDocument/2006/relationships/hyperlink" Target="http://www.qualityforum.org/Cancer.aspx" TargetMode="External"/><Relationship Id="rId27" Type="http://schemas.openxmlformats.org/officeDocument/2006/relationships/hyperlink" Target="http://www.qualityforum.org/Cardiovascular.aspx" TargetMode="External"/><Relationship Id="rId30" Type="http://schemas.openxmlformats.org/officeDocument/2006/relationships/hyperlink" Target="http://www.qualityforum.org/Geriatrics_and_Palliative_Care.aspx" TargetMode="External"/><Relationship Id="rId35" Type="http://schemas.openxmlformats.org/officeDocument/2006/relationships/hyperlink" Target="http://www.qualityforum.org/Prevention_and_Population_Health.aspx" TargetMode="External"/><Relationship Id="rId43" Type="http://schemas.openxmlformats.org/officeDocument/2006/relationships/hyperlink" Target="http://www.qualityforum.org/Renal.aspx" TargetMode="External"/><Relationship Id="rId48" Type="http://schemas.openxmlformats.org/officeDocument/2006/relationships/hyperlink" Target="http://www.qualityforum.org/Surgery_2017-2018.aspx" TargetMode="External"/><Relationship Id="rId56" Type="http://schemas.openxmlformats.org/officeDocument/2006/relationships/comments" Target="../comments2.xml"/><Relationship Id="rId8" Type="http://schemas.openxmlformats.org/officeDocument/2006/relationships/hyperlink" Target="http://www.qualityforum.org/Patient_Experience_and_Function.aspx" TargetMode="External"/><Relationship Id="rId51" Type="http://schemas.openxmlformats.org/officeDocument/2006/relationships/hyperlink" Target="http://www.qualityforum.org/Surgery_2017-2018.aspx" TargetMode="External"/><Relationship Id="rId3" Type="http://schemas.openxmlformats.org/officeDocument/2006/relationships/hyperlink" Target="http://www.qualityforum.org/Patient_Experience_and_Function.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tabSelected="1" zoomScale="120" zoomScaleNormal="120" workbookViewId="0"/>
  </sheetViews>
  <sheetFormatPr defaultRowHeight="15" x14ac:dyDescent="0.25"/>
  <cols>
    <col min="1" max="1" width="120.28515625" style="29" customWidth="1"/>
    <col min="7" max="7" width="8.85546875" customWidth="1"/>
  </cols>
  <sheetData>
    <row r="1" spans="1:9" ht="33.75" x14ac:dyDescent="0.25">
      <c r="A1" s="25" t="s">
        <v>357</v>
      </c>
      <c r="B1" s="3"/>
      <c r="C1" s="4"/>
      <c r="D1" s="3"/>
      <c r="E1" s="3"/>
      <c r="F1" s="3"/>
      <c r="G1" s="3"/>
      <c r="H1" s="3"/>
      <c r="I1" s="2"/>
    </row>
    <row r="2" spans="1:9" ht="28.5" x14ac:dyDescent="0.25">
      <c r="A2" s="26" t="s">
        <v>365</v>
      </c>
      <c r="B2" s="3"/>
      <c r="C2" s="4"/>
      <c r="D2" s="3"/>
      <c r="E2" s="3"/>
      <c r="F2" s="3"/>
      <c r="G2" s="3"/>
      <c r="H2" s="3"/>
      <c r="I2" s="2"/>
    </row>
    <row r="3" spans="1:9" ht="16.5" customHeight="1" x14ac:dyDescent="0.25">
      <c r="A3" s="27" t="s">
        <v>364</v>
      </c>
      <c r="B3" s="3"/>
      <c r="C3" s="4"/>
      <c r="D3" s="3"/>
      <c r="E3" s="3"/>
      <c r="F3" s="3"/>
      <c r="G3" s="3"/>
      <c r="H3" s="3"/>
      <c r="I3" s="2"/>
    </row>
    <row r="4" spans="1:9" ht="69" customHeight="1" x14ac:dyDescent="0.25">
      <c r="A4" s="56" t="s">
        <v>518</v>
      </c>
      <c r="B4" s="3"/>
      <c r="C4" s="3"/>
      <c r="D4" s="3"/>
      <c r="E4" s="3"/>
      <c r="F4" s="3"/>
      <c r="G4" s="3"/>
      <c r="H4" s="3"/>
      <c r="I4" s="2"/>
    </row>
    <row r="5" spans="1:9" ht="98.25" customHeight="1" x14ac:dyDescent="0.25">
      <c r="A5" s="28" t="s">
        <v>358</v>
      </c>
    </row>
    <row r="6" spans="1:9" ht="115.5" customHeight="1" x14ac:dyDescent="0.25">
      <c r="A6" s="28" t="s">
        <v>408</v>
      </c>
    </row>
    <row r="7" spans="1:9" ht="105" customHeight="1" x14ac:dyDescent="0.25">
      <c r="A7" s="28" t="s">
        <v>409</v>
      </c>
    </row>
    <row r="8" spans="1:9" ht="135" customHeight="1" x14ac:dyDescent="0.25">
      <c r="A8" s="28" t="s">
        <v>407</v>
      </c>
    </row>
  </sheetData>
  <sheetProtection algorithmName="SHA-512" hashValue="Ks+nBC+Dnjvu+nO1EELF0WGffPau3p0rkkt955oKk98ATq5Jr2nnA2fgneyKopUgP9E6DlB30B+jec8T+NU4ow==" saltValue="Too1y6Zb/G1D0I1rQG1dY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81.140625" style="29" customWidth="1"/>
    <col min="3" max="3" width="18.42578125" customWidth="1"/>
    <col min="4" max="4" width="44.42578125" customWidth="1"/>
    <col min="5" max="5" width="10.140625" customWidth="1"/>
  </cols>
  <sheetData>
    <row r="1" spans="1:8" ht="37.5" customHeight="1" x14ac:dyDescent="0.25">
      <c r="A1" s="43" t="s">
        <v>464</v>
      </c>
      <c r="B1" s="4"/>
      <c r="C1" s="4"/>
      <c r="D1" s="55"/>
      <c r="E1" s="4"/>
      <c r="F1" s="4"/>
      <c r="G1" s="4"/>
      <c r="H1" s="4"/>
    </row>
    <row r="2" spans="1:8" ht="21" x14ac:dyDescent="0.25">
      <c r="A2" s="57" t="s">
        <v>471</v>
      </c>
    </row>
    <row r="3" spans="1:8" x14ac:dyDescent="0.25">
      <c r="A3" s="29" t="s">
        <v>465</v>
      </c>
    </row>
    <row r="4" spans="1:8" x14ac:dyDescent="0.25">
      <c r="A4" s="29" t="s">
        <v>466</v>
      </c>
      <c r="G4" s="58"/>
    </row>
    <row r="5" spans="1:8" x14ac:dyDescent="0.25">
      <c r="A5" s="29" t="s">
        <v>467</v>
      </c>
    </row>
    <row r="6" spans="1:8" x14ac:dyDescent="0.25">
      <c r="A6" s="29" t="s">
        <v>469</v>
      </c>
    </row>
    <row r="7" spans="1:8" x14ac:dyDescent="0.25">
      <c r="A7" s="29" t="s">
        <v>468</v>
      </c>
    </row>
    <row r="8" spans="1:8" ht="20.25" customHeight="1" x14ac:dyDescent="0.25">
      <c r="A8" s="29" t="s">
        <v>470</v>
      </c>
    </row>
    <row r="9" spans="1:8" ht="20.25" customHeight="1" x14ac:dyDescent="0.25">
      <c r="A9" s="57" t="s">
        <v>506</v>
      </c>
    </row>
    <row r="10" spans="1:8" ht="15" customHeight="1" x14ac:dyDescent="0.25">
      <c r="A10" s="29" t="s">
        <v>510</v>
      </c>
    </row>
    <row r="11" spans="1:8" ht="15" customHeight="1" x14ac:dyDescent="0.25">
      <c r="A11" s="29" t="s">
        <v>507</v>
      </c>
    </row>
    <row r="12" spans="1:8" ht="15" customHeight="1" x14ac:dyDescent="0.25">
      <c r="A12" s="29" t="s">
        <v>509</v>
      </c>
    </row>
    <row r="13" spans="1:8" ht="33.75" customHeight="1" x14ac:dyDescent="0.25">
      <c r="A13" s="50" t="s">
        <v>508</v>
      </c>
    </row>
    <row r="14" spans="1:8" ht="21" x14ac:dyDescent="0.25">
      <c r="A14" s="57" t="s">
        <v>472</v>
      </c>
    </row>
    <row r="15" spans="1:8" ht="72" customHeight="1" x14ac:dyDescent="0.25">
      <c r="A15" s="50" t="s">
        <v>517</v>
      </c>
    </row>
    <row r="16" spans="1:8" ht="21" customHeight="1" x14ac:dyDescent="0.25">
      <c r="A16" s="57" t="s">
        <v>473</v>
      </c>
    </row>
    <row r="17" spans="1:6" ht="103.5" customHeight="1" x14ac:dyDescent="0.25">
      <c r="A17" s="50" t="s">
        <v>505</v>
      </c>
    </row>
    <row r="18" spans="1:6" ht="21.75" customHeight="1" x14ac:dyDescent="0.25">
      <c r="A18" s="57" t="s">
        <v>474</v>
      </c>
    </row>
    <row r="19" spans="1:6" ht="60" x14ac:dyDescent="0.25">
      <c r="A19" s="50" t="s">
        <v>475</v>
      </c>
    </row>
    <row r="21" spans="1:6" ht="28.5" x14ac:dyDescent="0.25">
      <c r="A21" s="62" t="s">
        <v>501</v>
      </c>
      <c r="D21" s="44"/>
    </row>
    <row r="22" spans="1:6" ht="373.5" customHeight="1" x14ac:dyDescent="0.25">
      <c r="A22" s="50" t="s">
        <v>520</v>
      </c>
      <c r="C22" s="2"/>
      <c r="D22" s="54"/>
      <c r="E22" s="2"/>
      <c r="F22" s="2"/>
    </row>
    <row r="23" spans="1:6" ht="150" x14ac:dyDescent="0.25">
      <c r="A23" s="50" t="s">
        <v>519</v>
      </c>
    </row>
    <row r="24" spans="1:6" ht="28.5" x14ac:dyDescent="0.25">
      <c r="A24" s="63" t="s">
        <v>476</v>
      </c>
    </row>
    <row r="25" spans="1:6" x14ac:dyDescent="0.25">
      <c r="A25" s="29" t="s">
        <v>385</v>
      </c>
      <c r="B25" s="46" t="s">
        <v>485</v>
      </c>
      <c r="D25" s="29"/>
      <c r="E25" s="29"/>
    </row>
    <row r="26" spans="1:6" x14ac:dyDescent="0.25">
      <c r="A26" s="29" t="s">
        <v>478</v>
      </c>
      <c r="B26" s="46" t="s">
        <v>489</v>
      </c>
      <c r="D26" s="29"/>
      <c r="E26" s="29"/>
    </row>
    <row r="27" spans="1:6" x14ac:dyDescent="0.25">
      <c r="A27" s="29" t="s">
        <v>477</v>
      </c>
      <c r="B27" s="46" t="s">
        <v>486</v>
      </c>
      <c r="D27" s="29"/>
      <c r="E27" s="29"/>
    </row>
    <row r="28" spans="1:6" x14ac:dyDescent="0.25">
      <c r="A28" s="29" t="s">
        <v>479</v>
      </c>
      <c r="B28" s="46" t="s">
        <v>487</v>
      </c>
      <c r="D28" s="29"/>
      <c r="E28" s="29"/>
    </row>
    <row r="29" spans="1:6" x14ac:dyDescent="0.25">
      <c r="A29" s="29" t="s">
        <v>480</v>
      </c>
      <c r="B29" s="46" t="s">
        <v>488</v>
      </c>
      <c r="D29" s="29"/>
      <c r="E29" s="29"/>
    </row>
    <row r="30" spans="1:6" x14ac:dyDescent="0.25">
      <c r="A30" s="29" t="s">
        <v>481</v>
      </c>
      <c r="B30" s="46" t="s">
        <v>490</v>
      </c>
      <c r="D30" s="29"/>
      <c r="E30" s="29"/>
    </row>
    <row r="31" spans="1:6" x14ac:dyDescent="0.25">
      <c r="A31" s="29" t="s">
        <v>482</v>
      </c>
      <c r="B31" s="46" t="s">
        <v>491</v>
      </c>
      <c r="D31" s="29"/>
      <c r="E31" s="29"/>
    </row>
    <row r="32" spans="1:6" x14ac:dyDescent="0.25">
      <c r="A32" s="29" t="s">
        <v>483</v>
      </c>
      <c r="B32" s="46" t="s">
        <v>492</v>
      </c>
      <c r="D32" s="29"/>
      <c r="E32" s="29"/>
    </row>
    <row r="33" spans="1:5" x14ac:dyDescent="0.25">
      <c r="A33" s="29" t="s">
        <v>484</v>
      </c>
      <c r="B33" s="46" t="s">
        <v>493</v>
      </c>
      <c r="D33" s="29"/>
      <c r="E33" s="29"/>
    </row>
    <row r="34" spans="1:5" x14ac:dyDescent="0.25">
      <c r="A34" s="29" t="s">
        <v>411</v>
      </c>
      <c r="B34" s="46" t="s">
        <v>494</v>
      </c>
      <c r="D34" s="29"/>
      <c r="E34" s="29"/>
    </row>
    <row r="35" spans="1:5" x14ac:dyDescent="0.25">
      <c r="A35" s="45" t="s">
        <v>3</v>
      </c>
      <c r="B35" s="46" t="s">
        <v>495</v>
      </c>
      <c r="D35" s="29"/>
      <c r="E35" s="29"/>
    </row>
    <row r="36" spans="1:5" ht="30" x14ac:dyDescent="0.25">
      <c r="A36" s="45" t="s">
        <v>31</v>
      </c>
      <c r="B36" s="46" t="s">
        <v>496</v>
      </c>
      <c r="D36" s="29"/>
      <c r="E36" s="29"/>
    </row>
    <row r="37" spans="1:5" x14ac:dyDescent="0.25">
      <c r="A37" s="45" t="s">
        <v>32</v>
      </c>
      <c r="B37" s="46" t="s">
        <v>497</v>
      </c>
      <c r="D37" s="29"/>
      <c r="E37" s="29"/>
    </row>
    <row r="38" spans="1:5" ht="30" x14ac:dyDescent="0.25">
      <c r="A38" s="45" t="s">
        <v>26</v>
      </c>
      <c r="B38" s="46" t="s">
        <v>498</v>
      </c>
      <c r="D38" s="29"/>
      <c r="E38" s="29"/>
    </row>
    <row r="39" spans="1:5" x14ac:dyDescent="0.25">
      <c r="A39" s="45" t="s">
        <v>27</v>
      </c>
      <c r="B39" s="46" t="s">
        <v>499</v>
      </c>
      <c r="D39" s="29"/>
      <c r="E39" s="29"/>
    </row>
    <row r="40" spans="1:5" x14ac:dyDescent="0.25">
      <c r="A40" s="45" t="s">
        <v>28</v>
      </c>
      <c r="B40" s="46" t="s">
        <v>500</v>
      </c>
      <c r="D40" s="29"/>
      <c r="E40" s="29"/>
    </row>
  </sheetData>
  <sheetProtection algorithmName="SHA-512" hashValue="PWHYsOoD15EX3K9prqHa1l+5umEhTBDsWK1bcBwKH5BB7cimXy13vJdb2mQ9YAb9eIERxf+GaQh7QdwJaZ+Lig==" saltValue="b54TC+9WCjIsZKRBw/YqBg=="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
  <sheetViews>
    <sheetView zoomScale="160" zoomScaleNormal="160" workbookViewId="0"/>
  </sheetViews>
  <sheetFormatPr defaultRowHeight="15" x14ac:dyDescent="0.25"/>
  <cols>
    <col min="1" max="1" width="30.140625" customWidth="1"/>
    <col min="2" max="2" width="14.85546875" customWidth="1"/>
    <col min="3" max="3" width="14.7109375" customWidth="1"/>
    <col min="4" max="4" width="14.7109375" hidden="1" customWidth="1"/>
    <col min="5" max="5" width="14.5703125" hidden="1" customWidth="1"/>
    <col min="6" max="7" width="14.5703125" customWidth="1"/>
  </cols>
  <sheetData>
    <row r="1" spans="1:10" ht="28.5" x14ac:dyDescent="0.45">
      <c r="A1" s="15" t="s">
        <v>366</v>
      </c>
      <c r="C1" s="8"/>
      <c r="D1" s="8"/>
      <c r="E1" s="8"/>
      <c r="F1" s="8"/>
      <c r="G1" s="8"/>
      <c r="H1" s="8"/>
    </row>
    <row r="2" spans="1:10" ht="35.65" customHeight="1" x14ac:dyDescent="0.45">
      <c r="A2" s="47" t="s">
        <v>403</v>
      </c>
      <c r="B2" s="47"/>
      <c r="C2" s="47"/>
      <c r="D2" s="47"/>
      <c r="E2" s="47"/>
      <c r="F2" s="47"/>
      <c r="G2" s="47"/>
      <c r="H2" s="9"/>
    </row>
    <row r="3" spans="1:10" ht="25.5" customHeight="1" x14ac:dyDescent="0.45">
      <c r="A3" s="14" t="s">
        <v>367</v>
      </c>
      <c r="B3" s="14" t="s">
        <v>363</v>
      </c>
      <c r="C3" s="14" t="s">
        <v>376</v>
      </c>
      <c r="D3" s="14" t="s">
        <v>372</v>
      </c>
      <c r="E3" s="14" t="s">
        <v>374</v>
      </c>
      <c r="F3" s="14" t="s">
        <v>373</v>
      </c>
      <c r="G3" s="59" t="s">
        <v>375</v>
      </c>
      <c r="H3" s="9"/>
      <c r="I3" s="9"/>
      <c r="J3" s="9"/>
    </row>
    <row r="4" spans="1:10" x14ac:dyDescent="0.25">
      <c r="A4" s="13" t="s">
        <v>359</v>
      </c>
      <c r="B4" s="1">
        <f>COUNTA('Measure List #1'!D2:D500)</f>
        <v>94</v>
      </c>
      <c r="C4" s="1" t="s">
        <v>36</v>
      </c>
      <c r="D4" s="1" t="s">
        <v>36</v>
      </c>
      <c r="E4" s="1" t="s">
        <v>36</v>
      </c>
      <c r="F4" s="1" t="s">
        <v>36</v>
      </c>
      <c r="G4" s="1" t="s">
        <v>36</v>
      </c>
    </row>
    <row r="5" spans="1:10" x14ac:dyDescent="0.25">
      <c r="A5" s="13" t="s">
        <v>360</v>
      </c>
      <c r="B5" s="1">
        <f>SUM(COUNTIF('Measure List #1'!I:I, {"Outcome","PRO-PM","Intermediate Clinical Outcome"}))</f>
        <v>41</v>
      </c>
      <c r="C5" s="12">
        <f>B5/B4</f>
        <v>0.43617021276595747</v>
      </c>
      <c r="D5" s="18">
        <f>SUM(COUNTIF('Measure List #1'!I:I, {"Outcome","PRO-PM","Intermediate Clinical Outcome"}))</f>
        <v>41</v>
      </c>
      <c r="E5" s="1" t="s">
        <v>36</v>
      </c>
      <c r="F5" s="1">
        <f>SUM(COUNTIFS('Measure List #1'!I:I,{"Outcome","PRO-PM","Intermediate Clinical Outcome"},'Measure List #1'!L:L,"Yes"))</f>
        <v>20</v>
      </c>
      <c r="G5" s="17">
        <f>Table1[[#This Row],[Total Risk Adjusted Measures]]/B9</f>
        <v>0.83333333333333337</v>
      </c>
    </row>
    <row r="6" spans="1:10" x14ac:dyDescent="0.25">
      <c r="A6" s="20" t="s">
        <v>412</v>
      </c>
      <c r="B6" s="1">
        <f>COUNTIF('Measure List #1'!I:I, "Process")</f>
        <v>51</v>
      </c>
      <c r="C6" s="12">
        <f>Table1[[#This Row],[Total]]/B4</f>
        <v>0.54255319148936165</v>
      </c>
      <c r="D6" s="12" t="s">
        <v>36</v>
      </c>
      <c r="E6" s="1" t="s">
        <v>36</v>
      </c>
      <c r="F6" s="1">
        <f>COUNTIFS('Measure List #1'!I:I, "Process",'Measure List #1'!L:L,"Yes")</f>
        <v>2</v>
      </c>
      <c r="G6" s="17">
        <f>Table1[[#This Row],[Total Risk Adjusted Measures]]/F9</f>
        <v>8.3333333333333329E-2</v>
      </c>
    </row>
    <row r="7" spans="1:10" x14ac:dyDescent="0.25">
      <c r="A7" s="20" t="s">
        <v>413</v>
      </c>
      <c r="B7" s="1">
        <f>COUNTIF('Measure List #1'!I:I, "Structural")</f>
        <v>0</v>
      </c>
      <c r="C7" s="12">
        <f>Table1[[#This Row],[Total]]/B4</f>
        <v>0</v>
      </c>
      <c r="D7" s="12" t="s">
        <v>36</v>
      </c>
      <c r="E7" s="1" t="s">
        <v>36</v>
      </c>
      <c r="F7" s="1">
        <f>COUNTIFS('Measure List #1'!I:I, "Structural",'Measure List #1'!L:L,"Yes")</f>
        <v>0</v>
      </c>
      <c r="G7" s="17">
        <f>Table1[[#This Row],[Total Risk Adjusted Measures]]/F9</f>
        <v>0</v>
      </c>
    </row>
    <row r="8" spans="1:10" x14ac:dyDescent="0.25">
      <c r="A8" s="64" t="s">
        <v>532</v>
      </c>
      <c r="B8" s="1">
        <f>COUNTIF('Measure List #1'!I:I, "Composite")</f>
        <v>2</v>
      </c>
      <c r="C8" s="12">
        <f>Table1[[#This Row],[Total]]/B5</f>
        <v>4.878048780487805E-2</v>
      </c>
      <c r="D8" s="12" t="s">
        <v>36</v>
      </c>
      <c r="E8" s="1" t="s">
        <v>36</v>
      </c>
      <c r="F8" s="1">
        <f>COUNTIFS('Measure List #1'!I:I, "Composite",'Measure List #1'!L:L,"Yes")</f>
        <v>2</v>
      </c>
      <c r="G8" s="17">
        <f>Table1[[#This Row],[Total Risk Adjusted Measures]]/F10</f>
        <v>0.14285714285714285</v>
      </c>
    </row>
    <row r="9" spans="1:10" x14ac:dyDescent="0.25">
      <c r="A9" s="13" t="s">
        <v>361</v>
      </c>
      <c r="B9" s="1">
        <f>COUNTIF('Measure List #1'!L:L, "yes")</f>
        <v>24</v>
      </c>
      <c r="C9" s="12">
        <f>B9/B4</f>
        <v>0.25531914893617019</v>
      </c>
      <c r="D9" s="18">
        <f>COUNTIFS('Measure List #1'!I:I,{"Outcome","PRO-PM","Intermediate Clinical Outcome"},'Measure List #1'!L:L,"Yes")</f>
        <v>17</v>
      </c>
      <c r="E9" s="12">
        <f>Table1[[#This Row],[Total Outcome Measures]]/B5</f>
        <v>0.41463414634146339</v>
      </c>
      <c r="F9" s="1">
        <f>COUNTIF('Measure List #1'!L:L, "yes")</f>
        <v>24</v>
      </c>
      <c r="G9" s="12" t="s">
        <v>36</v>
      </c>
    </row>
    <row r="10" spans="1:10" x14ac:dyDescent="0.25">
      <c r="A10" s="13" t="s">
        <v>368</v>
      </c>
      <c r="B10" s="1">
        <f>COUNTIF('Measure List #1'!H:H, "Maintenance")</f>
        <v>58</v>
      </c>
      <c r="C10" s="12">
        <f>Table1[[#This Row],[Total]]/B4</f>
        <v>0.61702127659574468</v>
      </c>
      <c r="D10" s="18">
        <f>COUNTIFS('Measure List #1'!I:I,{"Outcome","PRO-PM","Intermediate Clinical Outcome"},'Measure List #1'!H:H, "Maintenance")</f>
        <v>14</v>
      </c>
      <c r="E10" s="12">
        <f>Table1[[#This Row],[Total Outcome Measures]]/B5</f>
        <v>0.34146341463414637</v>
      </c>
      <c r="F10" s="18">
        <f>COUNTIFS('Measure List #1'!L:L, "Yes",'Measure List #1'!H:H, "Maintenance")</f>
        <v>14</v>
      </c>
      <c r="G10" s="12">
        <f>Table1[[#This Row],[Total Risk Adjusted Measures]]/F5</f>
        <v>0.7</v>
      </c>
    </row>
    <row r="11" spans="1:10" x14ac:dyDescent="0.25">
      <c r="A11" s="13" t="s">
        <v>369</v>
      </c>
      <c r="B11" s="1">
        <f>COUNTIF('Measure List #1'!H:H, "New")</f>
        <v>35</v>
      </c>
      <c r="C11" s="12">
        <f>Table1[[#This Row],[Total]]/B4</f>
        <v>0.37234042553191488</v>
      </c>
      <c r="D11" s="18">
        <f>COUNTIFS('Measure List #1'!I:I,{"Outcome","PRO-PM","Intermediate Clinical Outcome"},'Measure List #1'!H:H, "New")</f>
        <v>11</v>
      </c>
      <c r="E11" s="12">
        <f>Table1[[#This Row],[Total Outcome Measures]]/B5</f>
        <v>0.26829268292682928</v>
      </c>
      <c r="F11" s="18">
        <f>COUNTIFS('Measure List #1'!L:L, "Yes",'Measure List #1'!H:H, "New")</f>
        <v>9</v>
      </c>
      <c r="G11" s="12">
        <f>Table1[[#This Row],[Total Risk Adjusted Measures]]/F9</f>
        <v>0.375</v>
      </c>
    </row>
    <row r="12" spans="1:10" x14ac:dyDescent="0.25">
      <c r="A12" s="13" t="s">
        <v>370</v>
      </c>
      <c r="B12" s="1">
        <f>COUNTIF('Measure List #1'!H:H, "Withdrawn")</f>
        <v>0</v>
      </c>
      <c r="C12" s="12">
        <f>Table1[[#This Row],[Total]]/B4</f>
        <v>0</v>
      </c>
      <c r="D12" s="18">
        <f>COUNTIFS('Measure List #1'!I:I,{"Outcome","PRO-PM","Intermediate Clinical Outcome"},'Measure List #1'!H:H, "Withdrawn")</f>
        <v>0</v>
      </c>
      <c r="E12" s="12">
        <f>Table1[[#This Row],[Total Outcome Measures]]/B5</f>
        <v>0</v>
      </c>
      <c r="F12" s="18">
        <f>COUNTIFS('Measure List #1'!L:L, "Yes",'Measure List #1'!H:H, "Withdrawn")</f>
        <v>0</v>
      </c>
      <c r="G12" s="12">
        <f>Table1[[#This Row],[Total Risk Adjusted Measures]]/F9</f>
        <v>0</v>
      </c>
    </row>
    <row r="13" spans="1:10" x14ac:dyDescent="0.25">
      <c r="A13" s="13" t="s">
        <v>371</v>
      </c>
      <c r="B13" s="1">
        <f>COUNTIF('Measure List #1'!H:H, "Maintenance Review Deferred")</f>
        <v>0</v>
      </c>
      <c r="C13" s="12">
        <f>Table1[[#This Row],[Total]]/B4</f>
        <v>0</v>
      </c>
      <c r="D13" s="18">
        <f>COUNTIFS('Measure List #1'!I:I,{"Outcome","PRO-PM","Intermediate Clinical Outcome"},'Measure List #1'!H:H, "Deferred")</f>
        <v>0</v>
      </c>
      <c r="E13" s="12">
        <f>Table1[[#This Row],[Total Outcome Measures]]/B5</f>
        <v>0</v>
      </c>
      <c r="F13" s="18">
        <f>COUNTIFS('Measure List #1'!L:L, "Yes",'Measure List #1'!H:H, "Deferred")</f>
        <v>0</v>
      </c>
      <c r="G13" s="12">
        <f>Table1[[#This Row],[Total Risk Adjusted Measures]]/F9</f>
        <v>0</v>
      </c>
    </row>
    <row r="15" spans="1:10" ht="18.399999999999999" customHeight="1" x14ac:dyDescent="0.3">
      <c r="A15" s="30" t="s">
        <v>378</v>
      </c>
      <c r="B15" s="30"/>
      <c r="C15" s="21"/>
      <c r="D15" s="21"/>
      <c r="E15" s="21"/>
      <c r="F15" s="21"/>
      <c r="G15" s="21"/>
    </row>
    <row r="16" spans="1:10" ht="24" customHeight="1" thickBot="1" x14ac:dyDescent="0.3">
      <c r="A16" s="42" t="s">
        <v>367</v>
      </c>
      <c r="B16" s="48" t="s">
        <v>363</v>
      </c>
      <c r="C16" s="36"/>
    </row>
    <row r="17" spans="1:3" x14ac:dyDescent="0.25">
      <c r="A17" s="38" t="s">
        <v>373</v>
      </c>
      <c r="B17" s="33">
        <f>COUNTIF('Measure List #1'!L:L, "yes")</f>
        <v>24</v>
      </c>
      <c r="C17" s="37"/>
    </row>
    <row r="18" spans="1:3" x14ac:dyDescent="0.25">
      <c r="A18" s="39" t="s">
        <v>379</v>
      </c>
      <c r="B18" s="34">
        <f>COUNTIF('Measure List #1'!M:M, "*Yes*")</f>
        <v>24</v>
      </c>
      <c r="C18" s="37"/>
    </row>
    <row r="19" spans="1:3" ht="27.75" customHeight="1" x14ac:dyDescent="0.25">
      <c r="A19" s="40" t="s">
        <v>381</v>
      </c>
      <c r="B19" s="35">
        <f>COUNTIF('Measure List #1'!N:N, "*Published Literature*")</f>
        <v>21</v>
      </c>
      <c r="C19" s="37"/>
    </row>
    <row r="20" spans="1:3" ht="38.25" x14ac:dyDescent="0.25">
      <c r="A20" s="41" t="s">
        <v>380</v>
      </c>
      <c r="B20" s="34">
        <f>COUNTIF('Measure List #1'!N:N, "*Expert Group Consensus*")</f>
        <v>8</v>
      </c>
      <c r="C20" s="37"/>
    </row>
    <row r="21" spans="1:3" ht="25.5" x14ac:dyDescent="0.25">
      <c r="A21" s="40" t="s">
        <v>382</v>
      </c>
      <c r="B21" s="35">
        <f>COUNTIF('Measure List #1'!N:N, "*Internal Data Analysis*")</f>
        <v>10</v>
      </c>
      <c r="C21" s="37"/>
    </row>
    <row r="22" spans="1:3" ht="25.5" x14ac:dyDescent="0.25">
      <c r="A22" s="41" t="s">
        <v>384</v>
      </c>
      <c r="B22" s="34">
        <f>COUNTIF('Measure List #1'!O:O, "Yes")</f>
        <v>10</v>
      </c>
      <c r="C22" s="37"/>
    </row>
    <row r="24" spans="1:3" ht="18.75" x14ac:dyDescent="0.3">
      <c r="A24" s="30" t="s">
        <v>377</v>
      </c>
      <c r="B24" s="30"/>
      <c r="C24" s="31"/>
    </row>
    <row r="25" spans="1:3" ht="23.25" customHeight="1" x14ac:dyDescent="0.25">
      <c r="A25" s="14" t="s">
        <v>383</v>
      </c>
      <c r="B25" s="14" t="s">
        <v>387</v>
      </c>
      <c r="C25" s="49" t="s">
        <v>375</v>
      </c>
    </row>
    <row r="26" spans="1:3" x14ac:dyDescent="0.25">
      <c r="A26" s="20" t="s">
        <v>396</v>
      </c>
      <c r="B26" s="16">
        <v>4</v>
      </c>
      <c r="C26" s="32">
        <f>Table157[[#This Row],[Total Times Cited]]/$B$17</f>
        <v>0.16666666666666666</v>
      </c>
    </row>
    <row r="27" spans="1:3" x14ac:dyDescent="0.25">
      <c r="A27" s="64" t="s">
        <v>527</v>
      </c>
      <c r="B27" s="16">
        <v>2</v>
      </c>
      <c r="C27" s="32">
        <f>Table157[[#This Row],[Total Times Cited]]/$B$17</f>
        <v>8.3333333333333329E-2</v>
      </c>
    </row>
    <row r="28" spans="1:3" x14ac:dyDescent="0.25">
      <c r="A28" s="19" t="s">
        <v>389</v>
      </c>
      <c r="B28" s="1">
        <v>6</v>
      </c>
      <c r="C28" s="32">
        <f>Table157[[#This Row],[Total Times Cited]]/$B$17</f>
        <v>0.25</v>
      </c>
    </row>
    <row r="29" spans="1:3" x14ac:dyDescent="0.25">
      <c r="A29" s="13" t="s">
        <v>388</v>
      </c>
      <c r="B29" s="1">
        <v>9</v>
      </c>
      <c r="C29" s="32">
        <f>Table157[[#This Row],[Total Times Cited]]/$B$17</f>
        <v>0.375</v>
      </c>
    </row>
    <row r="30" spans="1:3" x14ac:dyDescent="0.25">
      <c r="A30" s="13" t="s">
        <v>404</v>
      </c>
      <c r="B30" s="1">
        <v>4</v>
      </c>
      <c r="C30" s="32">
        <f>Table157[[#This Row],[Total Times Cited]]/$B$17</f>
        <v>0.16666666666666666</v>
      </c>
    </row>
    <row r="31" spans="1:3" x14ac:dyDescent="0.25">
      <c r="A31" s="20" t="s">
        <v>398</v>
      </c>
      <c r="B31" s="16">
        <v>3</v>
      </c>
      <c r="C31" s="32">
        <f>Table157[[#This Row],[Total Times Cited]]/$B$17</f>
        <v>0.125</v>
      </c>
    </row>
    <row r="32" spans="1:3" x14ac:dyDescent="0.25">
      <c r="A32" s="20" t="s">
        <v>393</v>
      </c>
      <c r="B32" s="16">
        <v>4</v>
      </c>
      <c r="C32" s="32">
        <f>Table157[[#This Row],[Total Times Cited]]/$B$17</f>
        <v>0.16666666666666666</v>
      </c>
    </row>
    <row r="33" spans="1:6" x14ac:dyDescent="0.25">
      <c r="A33" s="13" t="s">
        <v>405</v>
      </c>
      <c r="B33" s="1">
        <v>2</v>
      </c>
      <c r="C33" s="32">
        <f>Table157[[#This Row],[Total Times Cited]]/$B$17</f>
        <v>8.3333333333333329E-2</v>
      </c>
    </row>
    <row r="34" spans="1:6" x14ac:dyDescent="0.25">
      <c r="A34" s="19" t="s">
        <v>391</v>
      </c>
      <c r="B34" s="1">
        <v>1</v>
      </c>
      <c r="C34" s="32">
        <f>Table157[[#This Row],[Total Times Cited]]/$B$17</f>
        <v>4.1666666666666664E-2</v>
      </c>
    </row>
    <row r="35" spans="1:6" x14ac:dyDescent="0.25">
      <c r="A35" s="19" t="s">
        <v>390</v>
      </c>
      <c r="B35" s="1">
        <v>6</v>
      </c>
      <c r="C35" s="32">
        <f>Table157[[#This Row],[Total Times Cited]]/$B$17</f>
        <v>0.25</v>
      </c>
    </row>
    <row r="36" spans="1:6" x14ac:dyDescent="0.25">
      <c r="A36" s="20" t="s">
        <v>397</v>
      </c>
      <c r="B36" s="16">
        <v>2</v>
      </c>
      <c r="C36" s="32">
        <f>Table157[[#This Row],[Total Times Cited]]/$B$17</f>
        <v>8.3333333333333329E-2</v>
      </c>
    </row>
    <row r="37" spans="1:6" x14ac:dyDescent="0.25">
      <c r="A37" s="20" t="s">
        <v>394</v>
      </c>
      <c r="B37" s="16">
        <v>4</v>
      </c>
      <c r="C37" s="32">
        <f>Table157[[#This Row],[Total Times Cited]]/$B$17</f>
        <v>0.16666666666666666</v>
      </c>
    </row>
    <row r="38" spans="1:6" x14ac:dyDescent="0.25">
      <c r="A38" s="20" t="s">
        <v>392</v>
      </c>
      <c r="B38" s="16">
        <v>1</v>
      </c>
      <c r="C38" s="32">
        <f>Table157[[#This Row],[Total Times Cited]]/$B$17</f>
        <v>4.1666666666666664E-2</v>
      </c>
    </row>
    <row r="39" spans="1:6" x14ac:dyDescent="0.25">
      <c r="A39" s="64" t="s">
        <v>524</v>
      </c>
      <c r="B39" s="16">
        <v>1</v>
      </c>
      <c r="C39" s="32">
        <f>Table157[[#This Row],[Total Times Cited]]/$B$17</f>
        <v>4.1666666666666664E-2</v>
      </c>
    </row>
    <row r="40" spans="1:6" ht="39" x14ac:dyDescent="0.25">
      <c r="A40" s="65" t="s">
        <v>529</v>
      </c>
      <c r="B40" s="16">
        <v>1</v>
      </c>
      <c r="C40" s="32">
        <f>Table157[[#This Row],[Total Times Cited]]/$B$17</f>
        <v>4.1666666666666664E-2</v>
      </c>
    </row>
    <row r="41" spans="1:6" x14ac:dyDescent="0.25">
      <c r="A41" s="65" t="s">
        <v>530</v>
      </c>
      <c r="B41" s="16">
        <v>1</v>
      </c>
      <c r="C41" s="32">
        <f>Table157[[#This Row],[Total Times Cited]]/$B$17</f>
        <v>4.1666666666666664E-2</v>
      </c>
    </row>
    <row r="42" spans="1:6" x14ac:dyDescent="0.25">
      <c r="A42" s="20" t="s">
        <v>395</v>
      </c>
      <c r="B42" s="16">
        <v>4</v>
      </c>
      <c r="C42" s="32">
        <f>Table157[[#This Row],[Total Times Cited]]/$B$17</f>
        <v>0.16666666666666666</v>
      </c>
    </row>
    <row r="44" spans="1:6" ht="18.75" customHeight="1" x14ac:dyDescent="0.3">
      <c r="A44" s="30" t="s">
        <v>414</v>
      </c>
      <c r="B44" s="30"/>
      <c r="C44" s="31"/>
      <c r="D44" s="31"/>
      <c r="E44" s="31"/>
      <c r="F44" s="31"/>
    </row>
    <row r="45" spans="1:6" x14ac:dyDescent="0.25">
      <c r="A45" s="14" t="s">
        <v>410</v>
      </c>
      <c r="B45" s="14" t="s">
        <v>363</v>
      </c>
      <c r="C45" s="14" t="s">
        <v>415</v>
      </c>
      <c r="D45" s="14" t="s">
        <v>417</v>
      </c>
      <c r="E45" s="14" t="s">
        <v>418</v>
      </c>
      <c r="F45" s="14" t="s">
        <v>416</v>
      </c>
    </row>
    <row r="46" spans="1:6" x14ac:dyDescent="0.25">
      <c r="A46" s="13" t="s">
        <v>419</v>
      </c>
      <c r="B46" s="16">
        <f>COUNTIF('Measure List #1'!J:J, "*Outpatient Services*")</f>
        <v>45</v>
      </c>
      <c r="C46">
        <f>COUNTIFS('Measure List #1'!J:J, "Outpatient Services", 'Measure List #1'!L:L, "yes")</f>
        <v>1</v>
      </c>
      <c r="F46" s="32">
        <f>Table1573[[#This Row],[Total Risk Adjusted]]/$B$9</f>
        <v>4.1666666666666664E-2</v>
      </c>
    </row>
    <row r="47" spans="1:6" x14ac:dyDescent="0.25">
      <c r="A47" s="19" t="s">
        <v>420</v>
      </c>
      <c r="B47" s="16">
        <f>SUM(COUNTIF('Measure List #1'!J:J,{"Inpatient/Hospital","Hospital"}))</f>
        <v>23</v>
      </c>
      <c r="C47">
        <f>SUM(COUNTIFS('Measure List #1'!J:J,{"Inpatient/Hospital","Hospital"},'Measure List #1'!L:L,"yes"))</f>
        <v>14</v>
      </c>
      <c r="F47" s="32">
        <f>Table1573[[#This Row],[Total Risk Adjusted]]/$B$9</f>
        <v>0.58333333333333337</v>
      </c>
    </row>
    <row r="48" spans="1:6" x14ac:dyDescent="0.25">
      <c r="A48" s="13" t="s">
        <v>423</v>
      </c>
      <c r="B48" s="16">
        <f>COUNTIF('Measure List #1'!J:J, "*Emergency Department*")</f>
        <v>6</v>
      </c>
      <c r="C48">
        <f>COUNTIFS('Measure List #1'!J:J, "*Emergency Department and Services*", 'Measure List #1'!L:L, "yes")</f>
        <v>1</v>
      </c>
      <c r="F48" s="32">
        <f>Table1573[[#This Row],[Total Risk Adjusted]]/$B$9</f>
        <v>4.1666666666666664E-2</v>
      </c>
    </row>
    <row r="49" spans="1:6" x14ac:dyDescent="0.25">
      <c r="A49" s="13" t="s">
        <v>424</v>
      </c>
      <c r="B49" s="16">
        <f>COUNTIF('Measure List #1'!J:J, "*Home Care*")</f>
        <v>7</v>
      </c>
      <c r="C49">
        <f>COUNTIFS('Measure List #1'!J:J, "Home Care", 'Measure List #1'!L:L, "yes")</f>
        <v>0</v>
      </c>
      <c r="F49" s="32">
        <f>Table1573[[#This Row],[Total Risk Adjusted]]/$B$9</f>
        <v>0</v>
      </c>
    </row>
    <row r="50" spans="1:6" x14ac:dyDescent="0.25">
      <c r="A50" s="13" t="s">
        <v>459</v>
      </c>
      <c r="B50" s="16">
        <f>COUNTIF('Measure List #1'!J:J, "*Long Term Acute Care*")</f>
        <v>1</v>
      </c>
      <c r="C50">
        <f>COUNTIFS('Measure List #1'!J:J, "Long term Acute Care", 'Measure List #1'!L:L, "yes")</f>
        <v>0</v>
      </c>
      <c r="F50" s="32">
        <f>Table1573[[#This Row],[Total Risk Adjusted]]/$B$9</f>
        <v>0</v>
      </c>
    </row>
    <row r="51" spans="1:6" x14ac:dyDescent="0.25">
      <c r="A51" s="13" t="s">
        <v>458</v>
      </c>
      <c r="B51" s="16">
        <f>COUNTIF('Measure List #1'!J:J, "*Post-Acute Care*")</f>
        <v>3</v>
      </c>
      <c r="C51">
        <f>COUNTIFS('Measure List #1'!J:J, "Post-Acute Care", 'Measure List #1'!L:L, "yes")</f>
        <v>0</v>
      </c>
      <c r="F51" s="32">
        <f>Table1573[[#This Row],[Total Risk Adjusted]]/$B$9</f>
        <v>0</v>
      </c>
    </row>
    <row r="52" spans="1:6" x14ac:dyDescent="0.25">
      <c r="A52" s="13" t="s">
        <v>14</v>
      </c>
      <c r="B52" s="16">
        <f>COUNTIF('Measure List #1'!J:J, "*Other*")</f>
        <v>25</v>
      </c>
      <c r="C52">
        <f>COUNTIFS('Measure List #1'!J:J, "other", 'Measure List #1'!L:L, "yes")</f>
        <v>4</v>
      </c>
      <c r="F52" s="32">
        <f>Table1573[[#This Row],[Total Risk Adjusted]]/$B$9</f>
        <v>0.16666666666666666</v>
      </c>
    </row>
    <row r="54" spans="1:6" ht="18.75" x14ac:dyDescent="0.3">
      <c r="A54" s="30" t="s">
        <v>460</v>
      </c>
      <c r="B54" s="30"/>
      <c r="C54" s="31"/>
      <c r="D54" s="31"/>
      <c r="E54" s="31"/>
      <c r="F54" s="31"/>
    </row>
    <row r="55" spans="1:6" x14ac:dyDescent="0.25">
      <c r="A55" s="14" t="s">
        <v>410</v>
      </c>
      <c r="B55" s="14" t="s">
        <v>363</v>
      </c>
      <c r="C55" s="14" t="s">
        <v>415</v>
      </c>
      <c r="D55" s="14" t="s">
        <v>417</v>
      </c>
      <c r="E55" s="14" t="s">
        <v>418</v>
      </c>
      <c r="F55" s="14" t="s">
        <v>416</v>
      </c>
    </row>
    <row r="56" spans="1:6" x14ac:dyDescent="0.25">
      <c r="A56" s="13" t="s">
        <v>441</v>
      </c>
      <c r="B56" s="16">
        <f>COUNTIF('Measure List #1'!K:K, "*Claims*")</f>
        <v>44</v>
      </c>
      <c r="C56">
        <f>COUNTIFS('Measure List #1'!K:K, "*claims*", 'Measure List #1'!L:L, "Yes")</f>
        <v>10</v>
      </c>
      <c r="F56" s="32">
        <f>Table15734[[#This Row],[Total Risk Adjusted]]/$B$9</f>
        <v>0.41666666666666669</v>
      </c>
    </row>
    <row r="57" spans="1:6" x14ac:dyDescent="0.25">
      <c r="A57" s="19" t="s">
        <v>457</v>
      </c>
      <c r="B57" s="16">
        <f>COUNTIF('Measure List #1'!K:K, "*Electronic Health Records*")</f>
        <v>17</v>
      </c>
      <c r="C57">
        <f>COUNTIFS('Measure List #1'!K:K, "*Electronic Health Records*", 'Measure List #1'!L:L, "Yes")</f>
        <v>1</v>
      </c>
      <c r="F57" s="32">
        <f>Table15734[[#This Row],[Total Risk Adjusted]]/$B$9</f>
        <v>4.1666666666666664E-2</v>
      </c>
    </row>
    <row r="58" spans="1:6" x14ac:dyDescent="0.25">
      <c r="A58" s="13" t="s">
        <v>461</v>
      </c>
      <c r="B58" s="16">
        <f>COUNTIF('Measure List #1'!K:K, "*Paper Medical Records*")</f>
        <v>20</v>
      </c>
      <c r="C58">
        <f>COUNTIFS('Measure List #1'!K:K, "*Paper Medical Records*", 'Measure List #1'!L:L, "Yes")</f>
        <v>0</v>
      </c>
      <c r="F58" s="32">
        <f>Table15734[[#This Row],[Total Risk Adjusted]]/$B$9</f>
        <v>0</v>
      </c>
    </row>
    <row r="59" spans="1:6" x14ac:dyDescent="0.25">
      <c r="A59" s="13" t="s">
        <v>436</v>
      </c>
      <c r="B59" s="16">
        <f>COUNTIF('Measure List #1'!K:K, "*Instrument-Based Data*")</f>
        <v>13</v>
      </c>
      <c r="C59">
        <f>COUNTIFS('Measure List #1'!K:K, "*Instrument-based Data*", 'Measure List #1'!L:L, "Yes")</f>
        <v>3</v>
      </c>
      <c r="F59" s="32">
        <f>Table15734[[#This Row],[Total Risk Adjusted]]/$B$9</f>
        <v>0.125</v>
      </c>
    </row>
    <row r="60" spans="1:6" x14ac:dyDescent="0.25">
      <c r="A60" s="13" t="s">
        <v>462</v>
      </c>
      <c r="B60" s="16">
        <f>COUNTIF('Measure List #1'!K:K, "*Electronic Health Data*")</f>
        <v>14</v>
      </c>
      <c r="C60">
        <f>COUNTIFS('Measure List #1'!K:K, "*Electronic Health Data*", 'Measure List #1'!L:L, "Yes")</f>
        <v>1</v>
      </c>
      <c r="F60" s="32">
        <f>Table15734[[#This Row],[Total Risk Adjusted]]/$B$9</f>
        <v>4.1666666666666664E-2</v>
      </c>
    </row>
    <row r="61" spans="1:6" x14ac:dyDescent="0.25">
      <c r="A61" s="13" t="s">
        <v>442</v>
      </c>
      <c r="B61" s="16">
        <f>COUNTIF('Measure List #1'!K:K, "*Registry Data*")</f>
        <v>32</v>
      </c>
      <c r="C61">
        <f>COUNTIFS('Measure List #1'!K:K, "*Registry Data*", 'Measure List #1'!L:L, "Yes")</f>
        <v>17</v>
      </c>
      <c r="F61" s="32">
        <f>Table15734[[#This Row],[Total Risk Adjusted]]/$B$9</f>
        <v>0.70833333333333337</v>
      </c>
    </row>
    <row r="62" spans="1:6" x14ac:dyDescent="0.25">
      <c r="A62" s="13" t="s">
        <v>463</v>
      </c>
      <c r="B62" s="16">
        <f>COUNTIF('Measure List #1'!K:K, "*Management Data*")</f>
        <v>5</v>
      </c>
      <c r="C62">
        <f>COUNTIFS('Measure List #1'!K:K, "*Management data*", 'Measure List #1'!L:L, "Yes")</f>
        <v>0</v>
      </c>
      <c r="F62" s="32">
        <f>Table15734[[#This Row],[Total Risk Adjusted]]/$B$9</f>
        <v>0</v>
      </c>
    </row>
    <row r="63" spans="1:6" x14ac:dyDescent="0.25">
      <c r="A63" s="13" t="s">
        <v>448</v>
      </c>
      <c r="B63" s="16">
        <f>COUNTIF('Measure List #1'!K:K, "*Assessment Data*")</f>
        <v>3</v>
      </c>
      <c r="C63">
        <f>COUNTIFS('Measure List #1'!K:K, "*Assessment data*", 'Measure List #1'!L:L, "Yes")</f>
        <v>0</v>
      </c>
      <c r="F63" s="32">
        <f>Table15734[[#This Row],[Total Risk Adjusted]]/$B$9</f>
        <v>0</v>
      </c>
    </row>
  </sheetData>
  <sheetProtection algorithmName="SHA-512" hashValue="p7s4T8rnjo6DgUNBGb8DVuJdO6akOblop3rYTjgqP0IpgfUhauNIMd/esT6Z0JvUj1aI5rtZU6zCiJbSiYvbCw==" saltValue="ODF3/5xTniH7c3PwJRF2rg==" spinCount="100000" sheet="1" objects="1" scenarios="1"/>
  <pageMargins left="0.7" right="0.7" top="0.75" bottom="0.75" header="0.3" footer="0.3"/>
  <pageSetup orientation="portrait" horizontalDpi="1200" verticalDpi="1200" r:id="rId1"/>
  <legacy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7"/>
  <sheetViews>
    <sheetView zoomScale="90" zoomScaleNormal="90" workbookViewId="0">
      <pane ySplit="1" topLeftCell="A2" activePane="bottomLeft" state="frozen"/>
      <selection pane="bottomLeft"/>
    </sheetView>
  </sheetViews>
  <sheetFormatPr defaultColWidth="8.85546875" defaultRowHeight="26.1" customHeight="1" x14ac:dyDescent="0.2"/>
  <cols>
    <col min="1" max="1" width="15.7109375" style="23" customWidth="1"/>
    <col min="2" max="3" width="8.5703125" style="23" customWidth="1"/>
    <col min="4" max="4" width="8.5703125" style="24" customWidth="1"/>
    <col min="5" max="5" width="10.140625" style="24" customWidth="1"/>
    <col min="6" max="7" width="25.28515625" style="23" customWidth="1"/>
    <col min="8" max="8" width="12.140625" style="23" customWidth="1"/>
    <col min="9" max="9" width="12" style="23" customWidth="1"/>
    <col min="10" max="11" width="10" style="23" customWidth="1"/>
    <col min="12" max="18" width="11.5703125" style="23" customWidth="1"/>
    <col min="19" max="19" width="31" style="23" customWidth="1"/>
    <col min="20" max="16384" width="8.85546875" style="5"/>
  </cols>
  <sheetData>
    <row r="1" spans="1:21" s="11" customFormat="1" ht="118.5" customHeight="1" x14ac:dyDescent="0.25">
      <c r="A1" s="22" t="s">
        <v>504</v>
      </c>
      <c r="B1" s="22" t="s">
        <v>6</v>
      </c>
      <c r="C1" s="22" t="s">
        <v>7</v>
      </c>
      <c r="D1" s="22" t="s">
        <v>385</v>
      </c>
      <c r="E1" s="22" t="s">
        <v>86</v>
      </c>
      <c r="F1" s="22" t="s">
        <v>1</v>
      </c>
      <c r="G1" s="22" t="s">
        <v>2</v>
      </c>
      <c r="H1" s="22" t="s">
        <v>386</v>
      </c>
      <c r="I1" s="22" t="s">
        <v>8</v>
      </c>
      <c r="J1" s="22" t="s">
        <v>410</v>
      </c>
      <c r="K1" s="22" t="s">
        <v>411</v>
      </c>
      <c r="L1" s="22" t="s">
        <v>3</v>
      </c>
      <c r="M1" s="22" t="s">
        <v>31</v>
      </c>
      <c r="N1" s="22" t="s">
        <v>32</v>
      </c>
      <c r="O1" s="22" t="s">
        <v>26</v>
      </c>
      <c r="P1" s="22" t="s">
        <v>27</v>
      </c>
      <c r="Q1" s="22" t="s">
        <v>28</v>
      </c>
      <c r="R1" s="22" t="s">
        <v>4</v>
      </c>
      <c r="S1" s="22" t="s">
        <v>5</v>
      </c>
      <c r="T1" s="10"/>
      <c r="U1" s="10"/>
    </row>
    <row r="2" spans="1:21" s="6" customFormat="1" ht="25.5" customHeight="1" x14ac:dyDescent="0.25">
      <c r="A2" s="52" t="s">
        <v>123</v>
      </c>
      <c r="B2" s="6" t="s">
        <v>349</v>
      </c>
      <c r="C2" s="6">
        <v>2018</v>
      </c>
      <c r="D2" s="6">
        <v>5</v>
      </c>
      <c r="E2" s="6" t="s">
        <v>140</v>
      </c>
      <c r="F2" s="6" t="s">
        <v>341</v>
      </c>
      <c r="G2" s="6" t="s">
        <v>233</v>
      </c>
      <c r="H2" s="6" t="s">
        <v>53</v>
      </c>
      <c r="I2" s="6" t="s">
        <v>10</v>
      </c>
      <c r="J2" s="61" t="s">
        <v>419</v>
      </c>
      <c r="K2" s="23" t="s">
        <v>436</v>
      </c>
      <c r="L2" s="6" t="s">
        <v>19</v>
      </c>
      <c r="M2" s="6" t="s">
        <v>36</v>
      </c>
      <c r="N2" s="6" t="s">
        <v>36</v>
      </c>
      <c r="O2" s="6" t="s">
        <v>36</v>
      </c>
      <c r="P2" s="6" t="s">
        <v>36</v>
      </c>
      <c r="Q2" s="6" t="s">
        <v>36</v>
      </c>
      <c r="R2" s="6" t="s">
        <v>36</v>
      </c>
    </row>
    <row r="3" spans="1:21" s="6" customFormat="1" ht="26.1" customHeight="1" x14ac:dyDescent="0.25">
      <c r="A3" s="52" t="s">
        <v>123</v>
      </c>
      <c r="B3" s="6" t="s">
        <v>349</v>
      </c>
      <c r="C3" s="6">
        <v>2018</v>
      </c>
      <c r="D3" s="6">
        <v>6</v>
      </c>
      <c r="E3" s="6" t="s">
        <v>140</v>
      </c>
      <c r="F3" s="6" t="s">
        <v>342</v>
      </c>
      <c r="G3" s="6" t="s">
        <v>233</v>
      </c>
      <c r="H3" s="6" t="s">
        <v>53</v>
      </c>
      <c r="I3" s="6" t="s">
        <v>10</v>
      </c>
      <c r="J3" s="61" t="s">
        <v>419</v>
      </c>
      <c r="K3" s="61" t="s">
        <v>436</v>
      </c>
      <c r="L3" s="6" t="s">
        <v>19</v>
      </c>
      <c r="M3" s="6" t="s">
        <v>36</v>
      </c>
      <c r="N3" s="6" t="s">
        <v>36</v>
      </c>
      <c r="O3" s="6" t="s">
        <v>36</v>
      </c>
      <c r="P3" s="6" t="s">
        <v>36</v>
      </c>
      <c r="Q3" s="6" t="s">
        <v>36</v>
      </c>
      <c r="R3" s="6" t="s">
        <v>36</v>
      </c>
    </row>
    <row r="4" spans="1:21" s="6" customFormat="1" ht="26.1" customHeight="1" x14ac:dyDescent="0.25">
      <c r="A4" s="52" t="s">
        <v>90</v>
      </c>
      <c r="B4" s="6" t="s">
        <v>349</v>
      </c>
      <c r="C4" s="6">
        <v>2018</v>
      </c>
      <c r="D4" s="6">
        <v>12</v>
      </c>
      <c r="E4" s="6" t="s">
        <v>140</v>
      </c>
      <c r="F4" s="6" t="s">
        <v>305</v>
      </c>
      <c r="G4" s="6" t="s">
        <v>167</v>
      </c>
      <c r="H4" s="6" t="s">
        <v>53</v>
      </c>
      <c r="I4" s="6" t="s">
        <v>12</v>
      </c>
      <c r="J4" s="61" t="s">
        <v>513</v>
      </c>
      <c r="K4" s="61" t="s">
        <v>512</v>
      </c>
      <c r="L4" s="6" t="s">
        <v>19</v>
      </c>
      <c r="M4" s="6" t="s">
        <v>36</v>
      </c>
      <c r="N4" s="6" t="s">
        <v>36</v>
      </c>
      <c r="O4" s="6" t="s">
        <v>36</v>
      </c>
      <c r="P4" s="6" t="s">
        <v>36</v>
      </c>
      <c r="Q4" s="6" t="s">
        <v>36</v>
      </c>
      <c r="R4" s="6" t="s">
        <v>36</v>
      </c>
      <c r="S4" s="6" t="s">
        <v>511</v>
      </c>
    </row>
    <row r="5" spans="1:21" s="6" customFormat="1" ht="26.1" customHeight="1" x14ac:dyDescent="0.25">
      <c r="A5" s="52" t="s">
        <v>61</v>
      </c>
      <c r="B5" s="6" t="s">
        <v>33</v>
      </c>
      <c r="C5" s="6">
        <v>2017</v>
      </c>
      <c r="D5" s="6">
        <v>24</v>
      </c>
      <c r="E5" s="6" t="s">
        <v>502</v>
      </c>
      <c r="F5" s="6" t="s">
        <v>62</v>
      </c>
      <c r="G5" s="6" t="s">
        <v>63</v>
      </c>
      <c r="H5" s="6" t="s">
        <v>53</v>
      </c>
      <c r="I5" s="6" t="s">
        <v>12</v>
      </c>
      <c r="J5" s="6" t="s">
        <v>419</v>
      </c>
      <c r="K5" s="6" t="s">
        <v>434</v>
      </c>
      <c r="L5" s="6" t="s">
        <v>19</v>
      </c>
      <c r="M5" s="6" t="s">
        <v>36</v>
      </c>
      <c r="N5" s="6" t="s">
        <v>36</v>
      </c>
      <c r="O5" s="6" t="s">
        <v>36</v>
      </c>
      <c r="P5" s="6" t="s">
        <v>36</v>
      </c>
      <c r="Q5" s="6" t="s">
        <v>36</v>
      </c>
      <c r="R5" s="6" t="s">
        <v>36</v>
      </c>
    </row>
    <row r="6" spans="1:21" s="6" customFormat="1" ht="26.1" customHeight="1" x14ac:dyDescent="0.25">
      <c r="A6" s="52" t="s">
        <v>61</v>
      </c>
      <c r="B6" s="6" t="s">
        <v>33</v>
      </c>
      <c r="C6" s="6">
        <v>2017</v>
      </c>
      <c r="D6" s="6">
        <v>34</v>
      </c>
      <c r="E6" s="6" t="s">
        <v>502</v>
      </c>
      <c r="F6" s="6" t="s">
        <v>64</v>
      </c>
      <c r="G6" s="6" t="s">
        <v>63</v>
      </c>
      <c r="H6" s="6" t="s">
        <v>53</v>
      </c>
      <c r="I6" s="6" t="s">
        <v>12</v>
      </c>
      <c r="J6" s="6" t="s">
        <v>419</v>
      </c>
      <c r="K6" s="6" t="s">
        <v>435</v>
      </c>
      <c r="L6" s="6" t="s">
        <v>19</v>
      </c>
      <c r="M6" s="6" t="s">
        <v>36</v>
      </c>
      <c r="N6" s="6" t="s">
        <v>36</v>
      </c>
      <c r="O6" s="6" t="s">
        <v>36</v>
      </c>
      <c r="P6" s="6" t="s">
        <v>36</v>
      </c>
      <c r="Q6" s="6" t="s">
        <v>36</v>
      </c>
      <c r="R6" s="6" t="s">
        <v>36</v>
      </c>
    </row>
    <row r="7" spans="1:21" s="6" customFormat="1" ht="26.1" customHeight="1" x14ac:dyDescent="0.25">
      <c r="A7" s="52" t="s">
        <v>185</v>
      </c>
      <c r="B7" s="6" t="s">
        <v>349</v>
      </c>
      <c r="C7" s="6">
        <v>2018</v>
      </c>
      <c r="D7" s="6">
        <v>37</v>
      </c>
      <c r="E7" s="6" t="s">
        <v>502</v>
      </c>
      <c r="F7" s="6" t="s">
        <v>314</v>
      </c>
      <c r="G7" s="6" t="s">
        <v>63</v>
      </c>
      <c r="H7" s="6" t="s">
        <v>53</v>
      </c>
      <c r="I7" s="6" t="s">
        <v>12</v>
      </c>
      <c r="J7" s="6" t="s">
        <v>419</v>
      </c>
      <c r="K7" s="6" t="s">
        <v>436</v>
      </c>
      <c r="L7" s="6" t="s">
        <v>19</v>
      </c>
      <c r="M7" s="6" t="s">
        <v>36</v>
      </c>
      <c r="N7" s="6" t="s">
        <v>36</v>
      </c>
      <c r="O7" s="6" t="s">
        <v>36</v>
      </c>
      <c r="P7" s="6" t="s">
        <v>36</v>
      </c>
      <c r="Q7" s="6" t="s">
        <v>36</v>
      </c>
      <c r="R7" s="6" t="s">
        <v>36</v>
      </c>
    </row>
    <row r="8" spans="1:21" s="6" customFormat="1" ht="26.1" customHeight="1" x14ac:dyDescent="0.25">
      <c r="A8" s="52" t="s">
        <v>185</v>
      </c>
      <c r="B8" s="6" t="s">
        <v>349</v>
      </c>
      <c r="C8" s="6">
        <v>2018</v>
      </c>
      <c r="D8" s="6">
        <v>46</v>
      </c>
      <c r="E8" s="6" t="s">
        <v>502</v>
      </c>
      <c r="F8" s="6" t="s">
        <v>315</v>
      </c>
      <c r="G8" s="6" t="s">
        <v>63</v>
      </c>
      <c r="H8" s="6" t="s">
        <v>53</v>
      </c>
      <c r="I8" s="6" t="s">
        <v>12</v>
      </c>
      <c r="J8" s="6" t="s">
        <v>419</v>
      </c>
      <c r="K8" s="6" t="s">
        <v>437</v>
      </c>
      <c r="L8" s="6" t="s">
        <v>19</v>
      </c>
      <c r="M8" s="6" t="s">
        <v>36</v>
      </c>
      <c r="N8" s="6" t="s">
        <v>36</v>
      </c>
      <c r="O8" s="6" t="s">
        <v>36</v>
      </c>
      <c r="P8" s="6" t="s">
        <v>36</v>
      </c>
      <c r="Q8" s="6" t="s">
        <v>36</v>
      </c>
      <c r="R8" s="6" t="s">
        <v>36</v>
      </c>
    </row>
    <row r="9" spans="1:21" s="6" customFormat="1" ht="26.1" customHeight="1" x14ac:dyDescent="0.25">
      <c r="A9" s="52" t="s">
        <v>185</v>
      </c>
      <c r="B9" s="6" t="s">
        <v>349</v>
      </c>
      <c r="C9" s="6">
        <v>2018</v>
      </c>
      <c r="D9" s="6">
        <v>53</v>
      </c>
      <c r="E9" s="6" t="s">
        <v>502</v>
      </c>
      <c r="F9" s="6" t="s">
        <v>316</v>
      </c>
      <c r="G9" s="6" t="s">
        <v>63</v>
      </c>
      <c r="H9" s="6" t="s">
        <v>53</v>
      </c>
      <c r="I9" s="6" t="s">
        <v>12</v>
      </c>
      <c r="J9" s="6" t="s">
        <v>419</v>
      </c>
      <c r="K9" s="6" t="s">
        <v>438</v>
      </c>
      <c r="L9" s="6" t="s">
        <v>19</v>
      </c>
      <c r="M9" s="6" t="s">
        <v>36</v>
      </c>
      <c r="N9" s="6" t="s">
        <v>36</v>
      </c>
      <c r="O9" s="6" t="s">
        <v>36</v>
      </c>
      <c r="P9" s="6" t="s">
        <v>36</v>
      </c>
      <c r="Q9" s="6" t="s">
        <v>36</v>
      </c>
      <c r="R9" s="6" t="s">
        <v>36</v>
      </c>
    </row>
    <row r="10" spans="1:21" s="6" customFormat="1" ht="26.1" customHeight="1" x14ac:dyDescent="0.25">
      <c r="A10" s="52" t="s">
        <v>185</v>
      </c>
      <c r="B10" s="6" t="s">
        <v>349</v>
      </c>
      <c r="C10" s="6">
        <v>2018</v>
      </c>
      <c r="D10" s="6">
        <v>55</v>
      </c>
      <c r="E10" s="6" t="s">
        <v>502</v>
      </c>
      <c r="F10" s="6" t="s">
        <v>317</v>
      </c>
      <c r="G10" s="6" t="s">
        <v>63</v>
      </c>
      <c r="H10" s="6" t="s">
        <v>53</v>
      </c>
      <c r="I10" s="6" t="s">
        <v>12</v>
      </c>
      <c r="J10" s="6" t="s">
        <v>419</v>
      </c>
      <c r="K10" s="6" t="s">
        <v>435</v>
      </c>
      <c r="L10" s="6" t="s">
        <v>19</v>
      </c>
      <c r="M10" s="6" t="s">
        <v>36</v>
      </c>
      <c r="N10" s="6" t="s">
        <v>36</v>
      </c>
      <c r="O10" s="6" t="s">
        <v>36</v>
      </c>
      <c r="P10" s="6" t="s">
        <v>36</v>
      </c>
      <c r="Q10" s="6" t="s">
        <v>36</v>
      </c>
      <c r="R10" s="6" t="s">
        <v>36</v>
      </c>
    </row>
    <row r="11" spans="1:21" s="6" customFormat="1" ht="26.1" customHeight="1" x14ac:dyDescent="0.25">
      <c r="A11" s="52" t="s">
        <v>185</v>
      </c>
      <c r="B11" s="6" t="s">
        <v>349</v>
      </c>
      <c r="C11" s="6">
        <v>2018</v>
      </c>
      <c r="D11" s="6">
        <v>56</v>
      </c>
      <c r="E11" s="6" t="s">
        <v>502</v>
      </c>
      <c r="F11" s="6" t="s">
        <v>318</v>
      </c>
      <c r="G11" s="6" t="s">
        <v>63</v>
      </c>
      <c r="H11" s="6" t="s">
        <v>53</v>
      </c>
      <c r="I11" s="6" t="s">
        <v>12</v>
      </c>
      <c r="J11" s="6" t="s">
        <v>419</v>
      </c>
      <c r="K11" s="6" t="s">
        <v>439</v>
      </c>
      <c r="L11" s="6" t="s">
        <v>19</v>
      </c>
      <c r="M11" s="6" t="s">
        <v>36</v>
      </c>
      <c r="N11" s="6" t="s">
        <v>36</v>
      </c>
      <c r="O11" s="6" t="s">
        <v>36</v>
      </c>
      <c r="P11" s="6" t="s">
        <v>36</v>
      </c>
      <c r="Q11" s="6" t="s">
        <v>36</v>
      </c>
      <c r="R11" s="6" t="s">
        <v>36</v>
      </c>
    </row>
    <row r="12" spans="1:21" s="7" customFormat="1" ht="26.1" customHeight="1" x14ac:dyDescent="0.25">
      <c r="A12" s="52" t="s">
        <v>185</v>
      </c>
      <c r="B12" s="6" t="s">
        <v>349</v>
      </c>
      <c r="C12" s="6">
        <v>2018</v>
      </c>
      <c r="D12" s="6">
        <v>57</v>
      </c>
      <c r="E12" s="6" t="s">
        <v>502</v>
      </c>
      <c r="F12" s="6" t="s">
        <v>319</v>
      </c>
      <c r="G12" s="6" t="s">
        <v>63</v>
      </c>
      <c r="H12" s="6" t="s">
        <v>53</v>
      </c>
      <c r="I12" s="6" t="s">
        <v>12</v>
      </c>
      <c r="J12" s="6" t="s">
        <v>419</v>
      </c>
      <c r="K12" s="6" t="s">
        <v>435</v>
      </c>
      <c r="L12" s="6" t="s">
        <v>19</v>
      </c>
      <c r="M12" s="6" t="s">
        <v>36</v>
      </c>
      <c r="N12" s="6" t="s">
        <v>36</v>
      </c>
      <c r="O12" s="6" t="s">
        <v>36</v>
      </c>
      <c r="P12" s="6" t="s">
        <v>36</v>
      </c>
      <c r="Q12" s="6" t="s">
        <v>36</v>
      </c>
      <c r="R12" s="6" t="s">
        <v>36</v>
      </c>
      <c r="S12" s="6"/>
    </row>
    <row r="13" spans="1:21" s="6" customFormat="1" ht="26.1" customHeight="1" x14ac:dyDescent="0.25">
      <c r="A13" s="52" t="s">
        <v>185</v>
      </c>
      <c r="B13" s="6" t="s">
        <v>349</v>
      </c>
      <c r="C13" s="6">
        <v>2018</v>
      </c>
      <c r="D13" s="6">
        <v>59</v>
      </c>
      <c r="E13" s="6" t="s">
        <v>140</v>
      </c>
      <c r="F13" s="6" t="s">
        <v>320</v>
      </c>
      <c r="G13" s="6" t="s">
        <v>63</v>
      </c>
      <c r="H13" s="6" t="s">
        <v>53</v>
      </c>
      <c r="I13" s="6" t="s">
        <v>9</v>
      </c>
      <c r="J13" s="6" t="s">
        <v>419</v>
      </c>
      <c r="K13" s="6" t="s">
        <v>435</v>
      </c>
      <c r="L13" s="6" t="s">
        <v>19</v>
      </c>
      <c r="M13" s="6" t="s">
        <v>36</v>
      </c>
      <c r="N13" s="6" t="s">
        <v>36</v>
      </c>
      <c r="O13" s="6" t="s">
        <v>36</v>
      </c>
      <c r="P13" s="6" t="s">
        <v>36</v>
      </c>
      <c r="Q13" s="6" t="s">
        <v>36</v>
      </c>
      <c r="R13" s="6" t="s">
        <v>36</v>
      </c>
      <c r="S13" s="6" t="s">
        <v>195</v>
      </c>
    </row>
    <row r="14" spans="1:21" s="6" customFormat="1" ht="26.1" customHeight="1" x14ac:dyDescent="0.25">
      <c r="A14" s="52" t="s">
        <v>185</v>
      </c>
      <c r="B14" s="6" t="s">
        <v>349</v>
      </c>
      <c r="C14" s="6">
        <v>2018</v>
      </c>
      <c r="D14" s="6">
        <v>62</v>
      </c>
      <c r="E14" s="6" t="s">
        <v>502</v>
      </c>
      <c r="F14" s="6" t="s">
        <v>321</v>
      </c>
      <c r="G14" s="6" t="s">
        <v>63</v>
      </c>
      <c r="H14" s="6" t="s">
        <v>53</v>
      </c>
      <c r="I14" s="6" t="s">
        <v>12</v>
      </c>
      <c r="J14" s="6" t="s">
        <v>419</v>
      </c>
      <c r="K14" s="6" t="s">
        <v>440</v>
      </c>
      <c r="L14" s="6" t="s">
        <v>19</v>
      </c>
      <c r="M14" s="6" t="s">
        <v>36</v>
      </c>
      <c r="N14" s="6" t="s">
        <v>36</v>
      </c>
      <c r="O14" s="6" t="s">
        <v>36</v>
      </c>
      <c r="P14" s="6" t="s">
        <v>36</v>
      </c>
      <c r="Q14" s="6" t="s">
        <v>36</v>
      </c>
      <c r="R14" s="6" t="s">
        <v>36</v>
      </c>
    </row>
    <row r="15" spans="1:21" s="6" customFormat="1" ht="26.1" customHeight="1" x14ac:dyDescent="0.25">
      <c r="A15" s="52" t="s">
        <v>100</v>
      </c>
      <c r="B15" s="6" t="s">
        <v>349</v>
      </c>
      <c r="C15" s="6">
        <v>2018</v>
      </c>
      <c r="D15" s="6">
        <v>105</v>
      </c>
      <c r="E15" s="6" t="s">
        <v>502</v>
      </c>
      <c r="F15" s="6" t="s">
        <v>325</v>
      </c>
      <c r="G15" s="6" t="s">
        <v>63</v>
      </c>
      <c r="H15" s="6" t="s">
        <v>53</v>
      </c>
      <c r="I15" s="6" t="s">
        <v>12</v>
      </c>
      <c r="J15" s="6" t="s">
        <v>419</v>
      </c>
      <c r="K15" s="6" t="s">
        <v>441</v>
      </c>
      <c r="L15" s="6" t="s">
        <v>19</v>
      </c>
      <c r="M15" s="6" t="s">
        <v>36</v>
      </c>
      <c r="N15" s="6" t="s">
        <v>36</v>
      </c>
      <c r="O15" s="6" t="s">
        <v>36</v>
      </c>
      <c r="P15" s="6" t="s">
        <v>36</v>
      </c>
      <c r="Q15" s="6" t="s">
        <v>36</v>
      </c>
      <c r="R15" s="6" t="s">
        <v>36</v>
      </c>
    </row>
    <row r="16" spans="1:21" s="6" customFormat="1" ht="26.1" customHeight="1" x14ac:dyDescent="0.25">
      <c r="A16" s="52" t="s">
        <v>90</v>
      </c>
      <c r="B16" s="6" t="s">
        <v>349</v>
      </c>
      <c r="C16" s="6">
        <v>2018</v>
      </c>
      <c r="D16" s="7">
        <v>114</v>
      </c>
      <c r="E16" s="6" t="s">
        <v>502</v>
      </c>
      <c r="F16" s="6" t="s">
        <v>295</v>
      </c>
      <c r="G16" s="6" t="s">
        <v>152</v>
      </c>
      <c r="H16" s="6" t="s">
        <v>53</v>
      </c>
      <c r="I16" s="6" t="s">
        <v>15</v>
      </c>
      <c r="J16" s="6" t="s">
        <v>420</v>
      </c>
      <c r="K16" s="6" t="s">
        <v>442</v>
      </c>
      <c r="L16" s="6" t="s">
        <v>18</v>
      </c>
      <c r="M16" s="6" t="s">
        <v>18</v>
      </c>
      <c r="N16" s="6" t="s">
        <v>81</v>
      </c>
      <c r="O16" s="6" t="s">
        <v>351</v>
      </c>
      <c r="P16" s="6" t="s">
        <v>352</v>
      </c>
      <c r="Q16" s="6" t="s">
        <v>18</v>
      </c>
      <c r="R16" s="6" t="s">
        <v>353</v>
      </c>
    </row>
    <row r="17" spans="1:19" s="6" customFormat="1" ht="26.1" customHeight="1" x14ac:dyDescent="0.25">
      <c r="A17" s="52" t="s">
        <v>90</v>
      </c>
      <c r="B17" s="6" t="s">
        <v>349</v>
      </c>
      <c r="C17" s="6">
        <v>2018</v>
      </c>
      <c r="D17" s="7">
        <v>119</v>
      </c>
      <c r="E17" s="6" t="s">
        <v>502</v>
      </c>
      <c r="F17" s="6" t="s">
        <v>296</v>
      </c>
      <c r="G17" s="6" t="s">
        <v>152</v>
      </c>
      <c r="H17" s="6" t="s">
        <v>356</v>
      </c>
      <c r="I17" s="6" t="s">
        <v>15</v>
      </c>
      <c r="J17" s="6" t="s">
        <v>420</v>
      </c>
      <c r="K17" s="6" t="s">
        <v>442</v>
      </c>
      <c r="L17" s="6" t="s">
        <v>18</v>
      </c>
      <c r="M17" s="6" t="s">
        <v>18</v>
      </c>
      <c r="N17" s="6" t="s">
        <v>81</v>
      </c>
      <c r="O17" s="6" t="s">
        <v>351</v>
      </c>
      <c r="P17" s="6" t="s">
        <v>352</v>
      </c>
      <c r="Q17" s="6" t="s">
        <v>18</v>
      </c>
      <c r="R17" s="6" t="s">
        <v>353</v>
      </c>
    </row>
    <row r="18" spans="1:19" s="6" customFormat="1" ht="26.1" customHeight="1" x14ac:dyDescent="0.25">
      <c r="A18" s="52" t="s">
        <v>90</v>
      </c>
      <c r="B18" s="6" t="s">
        <v>349</v>
      </c>
      <c r="C18" s="6">
        <v>2018</v>
      </c>
      <c r="D18" s="7">
        <v>129</v>
      </c>
      <c r="E18" s="6" t="s">
        <v>502</v>
      </c>
      <c r="F18" s="6" t="s">
        <v>297</v>
      </c>
      <c r="G18" s="6" t="s">
        <v>152</v>
      </c>
      <c r="H18" s="6" t="s">
        <v>53</v>
      </c>
      <c r="I18" s="6" t="s">
        <v>15</v>
      </c>
      <c r="J18" s="6" t="s">
        <v>420</v>
      </c>
      <c r="K18" s="6" t="s">
        <v>442</v>
      </c>
      <c r="L18" s="6" t="s">
        <v>18</v>
      </c>
      <c r="M18" s="6" t="s">
        <v>18</v>
      </c>
      <c r="N18" s="6" t="s">
        <v>81</v>
      </c>
      <c r="O18" s="6" t="s">
        <v>351</v>
      </c>
      <c r="P18" s="6" t="s">
        <v>352</v>
      </c>
      <c r="Q18" s="6" t="s">
        <v>18</v>
      </c>
      <c r="R18" s="6" t="s">
        <v>353</v>
      </c>
    </row>
    <row r="19" spans="1:19" s="6" customFormat="1" ht="26.1" customHeight="1" x14ac:dyDescent="0.25">
      <c r="A19" s="52" t="s">
        <v>90</v>
      </c>
      <c r="B19" s="6" t="s">
        <v>349</v>
      </c>
      <c r="C19" s="6">
        <v>2018</v>
      </c>
      <c r="D19" s="7">
        <v>131</v>
      </c>
      <c r="E19" s="6" t="s">
        <v>502</v>
      </c>
      <c r="F19" s="6" t="s">
        <v>298</v>
      </c>
      <c r="G19" s="6" t="s">
        <v>152</v>
      </c>
      <c r="H19" s="6" t="s">
        <v>53</v>
      </c>
      <c r="I19" s="6" t="s">
        <v>15</v>
      </c>
      <c r="J19" s="6" t="s">
        <v>420</v>
      </c>
      <c r="K19" s="6" t="s">
        <v>442</v>
      </c>
      <c r="L19" s="6" t="s">
        <v>18</v>
      </c>
      <c r="M19" s="6" t="s">
        <v>18</v>
      </c>
      <c r="N19" s="6" t="s">
        <v>81</v>
      </c>
      <c r="O19" s="6" t="s">
        <v>351</v>
      </c>
      <c r="P19" s="6" t="s">
        <v>352</v>
      </c>
      <c r="Q19" s="6" t="s">
        <v>18</v>
      </c>
      <c r="R19" s="6" t="s">
        <v>353</v>
      </c>
    </row>
    <row r="20" spans="1:19" s="7" customFormat="1" ht="26.1" customHeight="1" x14ac:dyDescent="0.25">
      <c r="A20" s="52" t="s">
        <v>48</v>
      </c>
      <c r="B20" s="6" t="s">
        <v>33</v>
      </c>
      <c r="C20" s="6">
        <v>2017</v>
      </c>
      <c r="D20" s="6">
        <v>133</v>
      </c>
      <c r="E20" s="6" t="s">
        <v>502</v>
      </c>
      <c r="F20" s="6" t="s">
        <v>49</v>
      </c>
      <c r="G20" s="6" t="s">
        <v>50</v>
      </c>
      <c r="H20" s="6" t="s">
        <v>53</v>
      </c>
      <c r="I20" s="6" t="s">
        <v>15</v>
      </c>
      <c r="J20" s="6" t="s">
        <v>420</v>
      </c>
      <c r="K20" s="6" t="s">
        <v>442</v>
      </c>
      <c r="L20" s="6" t="s">
        <v>18</v>
      </c>
      <c r="M20" s="6" t="s">
        <v>18</v>
      </c>
      <c r="N20" s="6" t="s">
        <v>36</v>
      </c>
      <c r="O20" s="6" t="s">
        <v>19</v>
      </c>
      <c r="P20" s="6" t="s">
        <v>51</v>
      </c>
      <c r="Q20" s="6" t="s">
        <v>19</v>
      </c>
      <c r="R20" s="6" t="s">
        <v>36</v>
      </c>
      <c r="S20" s="6"/>
    </row>
    <row r="21" spans="1:19" s="6" customFormat="1" ht="26.1" customHeight="1" x14ac:dyDescent="0.25">
      <c r="A21" s="52" t="s">
        <v>123</v>
      </c>
      <c r="B21" s="6" t="s">
        <v>349</v>
      </c>
      <c r="C21" s="6">
        <v>2018</v>
      </c>
      <c r="D21" s="6">
        <v>166</v>
      </c>
      <c r="E21" s="6" t="s">
        <v>140</v>
      </c>
      <c r="F21" s="6" t="s">
        <v>343</v>
      </c>
      <c r="G21" s="6" t="s">
        <v>44</v>
      </c>
      <c r="H21" s="6" t="s">
        <v>53</v>
      </c>
      <c r="I21" s="6" t="s">
        <v>10</v>
      </c>
      <c r="J21" s="61" t="s">
        <v>420</v>
      </c>
      <c r="K21" s="61" t="s">
        <v>436</v>
      </c>
      <c r="L21" s="6" t="s">
        <v>19</v>
      </c>
      <c r="M21" s="6" t="s">
        <v>36</v>
      </c>
      <c r="N21" s="6" t="s">
        <v>36</v>
      </c>
      <c r="O21" s="6" t="s">
        <v>36</v>
      </c>
      <c r="P21" s="6" t="s">
        <v>36</v>
      </c>
      <c r="Q21" s="6" t="s">
        <v>36</v>
      </c>
      <c r="R21" s="6" t="s">
        <v>36</v>
      </c>
    </row>
    <row r="22" spans="1:19" s="6" customFormat="1" ht="26.1" customHeight="1" x14ac:dyDescent="0.25">
      <c r="A22" s="52" t="s">
        <v>123</v>
      </c>
      <c r="B22" s="6" t="s">
        <v>349</v>
      </c>
      <c r="C22" s="6">
        <v>2018</v>
      </c>
      <c r="D22" s="6">
        <v>228</v>
      </c>
      <c r="E22" s="6" t="s">
        <v>140</v>
      </c>
      <c r="F22" s="6" t="s">
        <v>344</v>
      </c>
      <c r="G22" s="6" t="s">
        <v>240</v>
      </c>
      <c r="H22" s="6" t="s">
        <v>53</v>
      </c>
      <c r="I22" s="6" t="s">
        <v>10</v>
      </c>
      <c r="J22" s="61" t="s">
        <v>420</v>
      </c>
      <c r="K22" s="61" t="s">
        <v>436</v>
      </c>
      <c r="L22" s="6" t="s">
        <v>19</v>
      </c>
      <c r="M22" s="6" t="s">
        <v>36</v>
      </c>
      <c r="N22" s="6" t="s">
        <v>36</v>
      </c>
      <c r="O22" s="6" t="s">
        <v>36</v>
      </c>
      <c r="P22" s="6" t="s">
        <v>36</v>
      </c>
      <c r="Q22" s="6" t="s">
        <v>36</v>
      </c>
      <c r="R22" s="6" t="s">
        <v>36</v>
      </c>
    </row>
    <row r="23" spans="1:19" s="6" customFormat="1" ht="26.1" customHeight="1" x14ac:dyDescent="0.25">
      <c r="A23" s="52" t="s">
        <v>123</v>
      </c>
      <c r="B23" s="7" t="s">
        <v>33</v>
      </c>
      <c r="C23" s="7">
        <v>2017</v>
      </c>
      <c r="D23" s="7">
        <v>291</v>
      </c>
      <c r="E23" s="6" t="s">
        <v>502</v>
      </c>
      <c r="F23" s="7" t="s">
        <v>269</v>
      </c>
      <c r="G23" s="7" t="s">
        <v>121</v>
      </c>
      <c r="H23" s="7" t="s">
        <v>53</v>
      </c>
      <c r="I23" s="7" t="s">
        <v>12</v>
      </c>
      <c r="J23" s="7" t="s">
        <v>421</v>
      </c>
      <c r="K23" s="7" t="s">
        <v>443</v>
      </c>
      <c r="L23" s="7" t="s">
        <v>19</v>
      </c>
      <c r="M23" s="7" t="s">
        <v>36</v>
      </c>
      <c r="N23" s="7" t="s">
        <v>36</v>
      </c>
      <c r="O23" s="7" t="s">
        <v>36</v>
      </c>
      <c r="P23" s="7" t="s">
        <v>36</v>
      </c>
      <c r="Q23" s="7" t="s">
        <v>36</v>
      </c>
      <c r="R23" s="7" t="s">
        <v>36</v>
      </c>
      <c r="S23" s="7"/>
    </row>
    <row r="24" spans="1:19" s="7" customFormat="1" ht="26.1" customHeight="1" x14ac:dyDescent="0.25">
      <c r="A24" s="52" t="s">
        <v>150</v>
      </c>
      <c r="B24" s="6" t="s">
        <v>349</v>
      </c>
      <c r="C24" s="6">
        <v>2018</v>
      </c>
      <c r="D24" s="6">
        <v>383</v>
      </c>
      <c r="E24" s="6" t="s">
        <v>140</v>
      </c>
      <c r="F24" s="6" t="s">
        <v>289</v>
      </c>
      <c r="G24" s="6" t="s">
        <v>253</v>
      </c>
      <c r="H24" s="6" t="s">
        <v>53</v>
      </c>
      <c r="I24" s="7" t="s">
        <v>12</v>
      </c>
      <c r="J24" s="7" t="s">
        <v>422</v>
      </c>
      <c r="K24" s="7" t="s">
        <v>442</v>
      </c>
      <c r="L24" s="7" t="s">
        <v>19</v>
      </c>
      <c r="M24" s="7" t="s">
        <v>36</v>
      </c>
      <c r="N24" s="7" t="s">
        <v>36</v>
      </c>
      <c r="O24" s="7" t="s">
        <v>36</v>
      </c>
      <c r="P24" s="7" t="s">
        <v>36</v>
      </c>
      <c r="Q24" s="7" t="s">
        <v>36</v>
      </c>
      <c r="R24" s="7" t="s">
        <v>36</v>
      </c>
      <c r="S24" s="6"/>
    </row>
    <row r="25" spans="1:19" s="7" customFormat="1" ht="26.1" customHeight="1" x14ac:dyDescent="0.25">
      <c r="A25" s="52" t="s">
        <v>150</v>
      </c>
      <c r="B25" s="6" t="s">
        <v>349</v>
      </c>
      <c r="C25" s="6">
        <v>2018</v>
      </c>
      <c r="D25" s="6">
        <v>384</v>
      </c>
      <c r="E25" s="6" t="s">
        <v>140</v>
      </c>
      <c r="F25" s="6" t="s">
        <v>290</v>
      </c>
      <c r="G25" s="6" t="s">
        <v>256</v>
      </c>
      <c r="H25" s="6" t="s">
        <v>53</v>
      </c>
      <c r="I25" s="7" t="s">
        <v>12</v>
      </c>
      <c r="J25" s="7" t="s">
        <v>422</v>
      </c>
      <c r="K25" s="7" t="s">
        <v>442</v>
      </c>
      <c r="L25" s="7" t="s">
        <v>19</v>
      </c>
      <c r="M25" s="7" t="s">
        <v>36</v>
      </c>
      <c r="N25" s="7" t="s">
        <v>36</v>
      </c>
      <c r="O25" s="7" t="s">
        <v>36</v>
      </c>
      <c r="P25" s="7" t="s">
        <v>36</v>
      </c>
      <c r="Q25" s="7" t="s">
        <v>36</v>
      </c>
      <c r="R25" s="7" t="s">
        <v>36</v>
      </c>
      <c r="S25" s="6"/>
    </row>
    <row r="26" spans="1:19" s="7" customFormat="1" ht="26.1" customHeight="1" x14ac:dyDescent="0.25">
      <c r="A26" s="52" t="s">
        <v>150</v>
      </c>
      <c r="B26" s="6" t="s">
        <v>349</v>
      </c>
      <c r="C26" s="6">
        <v>2018</v>
      </c>
      <c r="D26" s="6">
        <v>386</v>
      </c>
      <c r="E26" s="6" t="s">
        <v>140</v>
      </c>
      <c r="F26" s="6" t="s">
        <v>292</v>
      </c>
      <c r="G26" s="6" t="s">
        <v>253</v>
      </c>
      <c r="H26" s="6" t="s">
        <v>53</v>
      </c>
      <c r="I26" s="7" t="s">
        <v>12</v>
      </c>
      <c r="J26" s="7" t="s">
        <v>422</v>
      </c>
      <c r="K26" s="7" t="s">
        <v>442</v>
      </c>
      <c r="L26" s="7" t="s">
        <v>19</v>
      </c>
      <c r="M26" s="7" t="s">
        <v>36</v>
      </c>
      <c r="N26" s="7" t="s">
        <v>36</v>
      </c>
      <c r="O26" s="7" t="s">
        <v>36</v>
      </c>
      <c r="P26" s="7" t="s">
        <v>36</v>
      </c>
      <c r="Q26" s="7" t="s">
        <v>36</v>
      </c>
      <c r="R26" s="7" t="s">
        <v>36</v>
      </c>
      <c r="S26" s="6"/>
    </row>
    <row r="27" spans="1:19" s="7" customFormat="1" ht="26.1" customHeight="1" x14ac:dyDescent="0.25">
      <c r="A27" s="52" t="s">
        <v>180</v>
      </c>
      <c r="B27" s="6" t="s">
        <v>349</v>
      </c>
      <c r="C27" s="6">
        <v>2018</v>
      </c>
      <c r="D27" s="6">
        <v>496</v>
      </c>
      <c r="E27" s="6" t="s">
        <v>502</v>
      </c>
      <c r="F27" s="6" t="s">
        <v>310</v>
      </c>
      <c r="G27" s="6" t="s">
        <v>112</v>
      </c>
      <c r="H27" s="6" t="s">
        <v>53</v>
      </c>
      <c r="I27" s="6" t="s">
        <v>12</v>
      </c>
      <c r="J27" s="6" t="s">
        <v>423</v>
      </c>
      <c r="K27" s="6" t="s">
        <v>438</v>
      </c>
      <c r="L27" s="6" t="s">
        <v>19</v>
      </c>
      <c r="M27" s="6" t="s">
        <v>19</v>
      </c>
      <c r="N27" s="6" t="s">
        <v>36</v>
      </c>
      <c r="O27" s="6" t="s">
        <v>36</v>
      </c>
      <c r="P27" s="6" t="s">
        <v>36</v>
      </c>
      <c r="Q27" s="6" t="s">
        <v>36</v>
      </c>
      <c r="R27" s="6" t="s">
        <v>36</v>
      </c>
      <c r="S27" s="6"/>
    </row>
    <row r="28" spans="1:19" s="7" customFormat="1" ht="26.1" customHeight="1" x14ac:dyDescent="0.25">
      <c r="A28" s="52" t="s">
        <v>123</v>
      </c>
      <c r="B28" s="6" t="s">
        <v>349</v>
      </c>
      <c r="C28" s="6">
        <v>2018</v>
      </c>
      <c r="D28" s="6">
        <v>517</v>
      </c>
      <c r="E28" s="6" t="s">
        <v>140</v>
      </c>
      <c r="F28" s="6" t="s">
        <v>345</v>
      </c>
      <c r="G28" s="6" t="s">
        <v>44</v>
      </c>
      <c r="H28" s="6" t="s">
        <v>53</v>
      </c>
      <c r="I28" s="7" t="s">
        <v>10</v>
      </c>
      <c r="J28" s="6" t="s">
        <v>424</v>
      </c>
      <c r="K28" s="6" t="s">
        <v>436</v>
      </c>
      <c r="L28" s="6" t="s">
        <v>19</v>
      </c>
      <c r="M28" s="6" t="s">
        <v>36</v>
      </c>
      <c r="N28" s="6" t="s">
        <v>36</v>
      </c>
      <c r="O28" s="6" t="s">
        <v>36</v>
      </c>
      <c r="P28" s="6" t="s">
        <v>36</v>
      </c>
      <c r="Q28" s="6" t="s">
        <v>36</v>
      </c>
      <c r="R28" s="6" t="s">
        <v>36</v>
      </c>
      <c r="S28" s="6"/>
    </row>
    <row r="29" spans="1:19" s="6" customFormat="1" ht="26.1" customHeight="1" x14ac:dyDescent="0.25">
      <c r="A29" s="52" t="s">
        <v>90</v>
      </c>
      <c r="B29" s="7" t="s">
        <v>33</v>
      </c>
      <c r="C29" s="7">
        <v>2017</v>
      </c>
      <c r="D29" s="7">
        <v>534</v>
      </c>
      <c r="E29" s="6" t="s">
        <v>140</v>
      </c>
      <c r="F29" s="7" t="s">
        <v>83</v>
      </c>
      <c r="G29" s="7" t="s">
        <v>125</v>
      </c>
      <c r="H29" s="7" t="s">
        <v>53</v>
      </c>
      <c r="I29" s="7" t="s">
        <v>15</v>
      </c>
      <c r="J29" s="7" t="s">
        <v>425</v>
      </c>
      <c r="K29" s="7" t="s">
        <v>444</v>
      </c>
      <c r="L29" s="7" t="s">
        <v>19</v>
      </c>
      <c r="M29" s="7" t="s">
        <v>36</v>
      </c>
      <c r="N29" s="7" t="s">
        <v>36</v>
      </c>
      <c r="O29" s="7" t="s">
        <v>36</v>
      </c>
      <c r="P29" s="7" t="s">
        <v>36</v>
      </c>
      <c r="Q29" s="7" t="s">
        <v>36</v>
      </c>
      <c r="R29" s="7" t="s">
        <v>36</v>
      </c>
      <c r="S29" s="7" t="s">
        <v>84</v>
      </c>
    </row>
    <row r="30" spans="1:19" s="6" customFormat="1" ht="26.1" customHeight="1" x14ac:dyDescent="0.25">
      <c r="A30" s="52" t="s">
        <v>48</v>
      </c>
      <c r="B30" s="6" t="s">
        <v>349</v>
      </c>
      <c r="C30" s="6">
        <v>2018</v>
      </c>
      <c r="D30" s="6">
        <v>535</v>
      </c>
      <c r="E30" s="6" t="s">
        <v>502</v>
      </c>
      <c r="F30" s="6" t="s">
        <v>311</v>
      </c>
      <c r="G30" s="6" t="s">
        <v>50</v>
      </c>
      <c r="H30" s="6" t="s">
        <v>53</v>
      </c>
      <c r="I30" s="6" t="s">
        <v>15</v>
      </c>
      <c r="J30" s="6" t="s">
        <v>420</v>
      </c>
      <c r="K30" s="6" t="s">
        <v>445</v>
      </c>
      <c r="L30" s="6" t="s">
        <v>18</v>
      </c>
      <c r="M30" s="6" t="s">
        <v>18</v>
      </c>
      <c r="N30" s="6" t="s">
        <v>36</v>
      </c>
      <c r="O30" s="6" t="s">
        <v>19</v>
      </c>
      <c r="P30" s="6" t="s">
        <v>36</v>
      </c>
      <c r="Q30" s="6" t="s">
        <v>36</v>
      </c>
      <c r="R30" s="6" t="s">
        <v>36</v>
      </c>
    </row>
    <row r="31" spans="1:19" s="6" customFormat="1" ht="26.1" customHeight="1" x14ac:dyDescent="0.25">
      <c r="A31" s="52" t="s">
        <v>48</v>
      </c>
      <c r="B31" s="6" t="s">
        <v>33</v>
      </c>
      <c r="C31" s="6">
        <v>2017</v>
      </c>
      <c r="D31" s="6">
        <v>536</v>
      </c>
      <c r="E31" s="6" t="s">
        <v>502</v>
      </c>
      <c r="F31" s="6" t="s">
        <v>52</v>
      </c>
      <c r="G31" s="6" t="s">
        <v>50</v>
      </c>
      <c r="H31" s="6" t="s">
        <v>53</v>
      </c>
      <c r="I31" s="6" t="s">
        <v>15</v>
      </c>
      <c r="J31" s="6" t="s">
        <v>420</v>
      </c>
      <c r="K31" s="6" t="s">
        <v>445</v>
      </c>
      <c r="L31" s="6" t="s">
        <v>18</v>
      </c>
      <c r="M31" s="6" t="s">
        <v>75</v>
      </c>
      <c r="N31" s="6" t="s">
        <v>36</v>
      </c>
      <c r="O31" s="6" t="s">
        <v>36</v>
      </c>
      <c r="P31" s="6" t="s">
        <v>51</v>
      </c>
      <c r="Q31" s="6" t="s">
        <v>36</v>
      </c>
      <c r="R31" s="6" t="s">
        <v>36</v>
      </c>
    </row>
    <row r="32" spans="1:19" s="6" customFormat="1" ht="26.1" customHeight="1" x14ac:dyDescent="0.25">
      <c r="A32" s="52" t="s">
        <v>48</v>
      </c>
      <c r="B32" s="6" t="s">
        <v>33</v>
      </c>
      <c r="C32" s="6">
        <v>2017</v>
      </c>
      <c r="D32" s="6">
        <v>642</v>
      </c>
      <c r="E32" s="6" t="s">
        <v>502</v>
      </c>
      <c r="F32" s="6" t="s">
        <v>54</v>
      </c>
      <c r="G32" s="6" t="s">
        <v>50</v>
      </c>
      <c r="H32" s="6" t="s">
        <v>53</v>
      </c>
      <c r="I32" s="6" t="s">
        <v>12</v>
      </c>
      <c r="J32" s="6" t="s">
        <v>420</v>
      </c>
      <c r="K32" s="6" t="s">
        <v>446</v>
      </c>
      <c r="L32" s="6" t="s">
        <v>19</v>
      </c>
      <c r="M32" s="6" t="s">
        <v>36</v>
      </c>
      <c r="N32" s="6" t="s">
        <v>36</v>
      </c>
      <c r="O32" s="6" t="s">
        <v>36</v>
      </c>
      <c r="P32" s="6" t="s">
        <v>36</v>
      </c>
      <c r="Q32" s="6" t="s">
        <v>36</v>
      </c>
      <c r="R32" s="6" t="s">
        <v>36</v>
      </c>
    </row>
    <row r="33" spans="1:19" s="7" customFormat="1" ht="26.1" customHeight="1" x14ac:dyDescent="0.25">
      <c r="A33" s="52" t="s">
        <v>48</v>
      </c>
      <c r="B33" s="6" t="s">
        <v>33</v>
      </c>
      <c r="C33" s="6">
        <v>2017</v>
      </c>
      <c r="D33" s="6">
        <v>643</v>
      </c>
      <c r="E33" s="6" t="s">
        <v>502</v>
      </c>
      <c r="F33" s="6" t="s">
        <v>55</v>
      </c>
      <c r="G33" s="6" t="s">
        <v>50</v>
      </c>
      <c r="H33" s="6" t="s">
        <v>53</v>
      </c>
      <c r="I33" s="6" t="s">
        <v>12</v>
      </c>
      <c r="J33" s="6" t="s">
        <v>419</v>
      </c>
      <c r="K33" s="6" t="s">
        <v>447</v>
      </c>
      <c r="L33" s="6" t="s">
        <v>19</v>
      </c>
      <c r="M33" s="6" t="s">
        <v>36</v>
      </c>
      <c r="N33" s="6" t="s">
        <v>36</v>
      </c>
      <c r="O33" s="6" t="s">
        <v>36</v>
      </c>
      <c r="P33" s="6" t="s">
        <v>36</v>
      </c>
      <c r="Q33" s="6" t="s">
        <v>36</v>
      </c>
      <c r="R33" s="6" t="s">
        <v>36</v>
      </c>
      <c r="S33" s="6"/>
    </row>
    <row r="34" spans="1:19" s="6" customFormat="1" ht="26.1" customHeight="1" x14ac:dyDescent="0.25">
      <c r="A34" s="53" t="s">
        <v>221</v>
      </c>
      <c r="B34" s="7" t="s">
        <v>349</v>
      </c>
      <c r="C34" s="7">
        <v>2018</v>
      </c>
      <c r="D34" s="7">
        <v>676</v>
      </c>
      <c r="E34" s="6" t="s">
        <v>502</v>
      </c>
      <c r="F34" s="7" t="s">
        <v>334</v>
      </c>
      <c r="G34" s="7" t="s">
        <v>44</v>
      </c>
      <c r="H34" s="7" t="s">
        <v>53</v>
      </c>
      <c r="I34" s="7" t="s">
        <v>15</v>
      </c>
      <c r="J34" s="7" t="s">
        <v>426</v>
      </c>
      <c r="K34" s="7" t="s">
        <v>448</v>
      </c>
      <c r="L34" s="7" t="s">
        <v>19</v>
      </c>
      <c r="M34" s="7" t="s">
        <v>36</v>
      </c>
      <c r="N34" s="7" t="s">
        <v>36</v>
      </c>
      <c r="O34" s="7" t="s">
        <v>36</v>
      </c>
      <c r="P34" s="7" t="s">
        <v>36</v>
      </c>
      <c r="Q34" s="7" t="s">
        <v>36</v>
      </c>
      <c r="R34" s="7" t="s">
        <v>36</v>
      </c>
      <c r="S34" s="7"/>
    </row>
    <row r="35" spans="1:19" s="6" customFormat="1" ht="26.1" customHeight="1" x14ac:dyDescent="0.25">
      <c r="A35" s="53" t="s">
        <v>221</v>
      </c>
      <c r="B35" s="7" t="s">
        <v>349</v>
      </c>
      <c r="C35" s="7">
        <v>2018</v>
      </c>
      <c r="D35" s="7">
        <v>677</v>
      </c>
      <c r="E35" s="6" t="s">
        <v>502</v>
      </c>
      <c r="F35" s="7" t="s">
        <v>335</v>
      </c>
      <c r="G35" s="7" t="s">
        <v>44</v>
      </c>
      <c r="H35" s="7" t="s">
        <v>53</v>
      </c>
      <c r="I35" s="7" t="s">
        <v>15</v>
      </c>
      <c r="J35" s="7" t="s">
        <v>14</v>
      </c>
      <c r="K35" s="7" t="s">
        <v>448</v>
      </c>
      <c r="L35" s="7" t="s">
        <v>19</v>
      </c>
      <c r="M35" s="7" t="s">
        <v>36</v>
      </c>
      <c r="N35" s="7" t="s">
        <v>36</v>
      </c>
      <c r="O35" s="7" t="s">
        <v>36</v>
      </c>
      <c r="P35" s="7" t="s">
        <v>36</v>
      </c>
      <c r="Q35" s="7" t="s">
        <v>36</v>
      </c>
      <c r="R35" s="7" t="s">
        <v>36</v>
      </c>
      <c r="S35" s="7"/>
    </row>
    <row r="36" spans="1:19" s="6" customFormat="1" ht="26.1" customHeight="1" x14ac:dyDescent="0.25">
      <c r="A36" s="52" t="s">
        <v>123</v>
      </c>
      <c r="B36" s="7" t="s">
        <v>349</v>
      </c>
      <c r="C36" s="7">
        <v>2018</v>
      </c>
      <c r="D36" s="7">
        <v>726</v>
      </c>
      <c r="E36" s="6" t="s">
        <v>140</v>
      </c>
      <c r="F36" s="7" t="s">
        <v>346</v>
      </c>
      <c r="G36" s="7" t="s">
        <v>243</v>
      </c>
      <c r="H36" s="7" t="s">
        <v>53</v>
      </c>
      <c r="I36" s="7" t="s">
        <v>10</v>
      </c>
      <c r="J36" s="7" t="s">
        <v>427</v>
      </c>
      <c r="K36" s="7" t="s">
        <v>436</v>
      </c>
      <c r="L36" s="7" t="s">
        <v>18</v>
      </c>
      <c r="M36" s="7" t="s">
        <v>18</v>
      </c>
      <c r="N36" s="7" t="s">
        <v>58</v>
      </c>
      <c r="O36" s="7" t="s">
        <v>18</v>
      </c>
      <c r="P36" s="7" t="s">
        <v>525</v>
      </c>
      <c r="Q36" s="7" t="s">
        <v>18</v>
      </c>
      <c r="R36" s="7" t="s">
        <v>526</v>
      </c>
      <c r="S36" s="7" t="s">
        <v>172</v>
      </c>
    </row>
    <row r="37" spans="1:19" s="6" customFormat="1" ht="26.1" customHeight="1" x14ac:dyDescent="0.25">
      <c r="A37" s="53" t="s">
        <v>221</v>
      </c>
      <c r="B37" s="7" t="s">
        <v>349</v>
      </c>
      <c r="C37" s="7">
        <v>2018</v>
      </c>
      <c r="D37" s="7">
        <v>1623</v>
      </c>
      <c r="E37" s="6" t="s">
        <v>140</v>
      </c>
      <c r="F37" s="7" t="s">
        <v>336</v>
      </c>
      <c r="G37" s="7" t="s">
        <v>225</v>
      </c>
      <c r="H37" s="7" t="s">
        <v>53</v>
      </c>
      <c r="I37" s="7" t="s">
        <v>15</v>
      </c>
      <c r="J37" s="7" t="s">
        <v>428</v>
      </c>
      <c r="K37" s="7" t="s">
        <v>14</v>
      </c>
      <c r="L37" s="7" t="s">
        <v>18</v>
      </c>
      <c r="M37" s="7" t="s">
        <v>522</v>
      </c>
      <c r="N37" s="7" t="s">
        <v>278</v>
      </c>
      <c r="O37" s="7" t="s">
        <v>18</v>
      </c>
      <c r="P37" s="7" t="s">
        <v>523</v>
      </c>
      <c r="Q37" s="7" t="s">
        <v>18</v>
      </c>
      <c r="R37" s="7" t="s">
        <v>523</v>
      </c>
      <c r="S37" s="7" t="s">
        <v>172</v>
      </c>
    </row>
    <row r="38" spans="1:19" s="6" customFormat="1" ht="26.1" customHeight="1" x14ac:dyDescent="0.25">
      <c r="A38" s="52" t="s">
        <v>123</v>
      </c>
      <c r="B38" s="7" t="s">
        <v>33</v>
      </c>
      <c r="C38" s="7">
        <v>2017</v>
      </c>
      <c r="D38" s="7">
        <v>1741</v>
      </c>
      <c r="E38" s="6" t="s">
        <v>502</v>
      </c>
      <c r="F38" s="7" t="s">
        <v>270</v>
      </c>
      <c r="G38" s="7" t="s">
        <v>125</v>
      </c>
      <c r="H38" s="7" t="s">
        <v>53</v>
      </c>
      <c r="I38" s="7" t="s">
        <v>10</v>
      </c>
      <c r="J38" s="7" t="s">
        <v>429</v>
      </c>
      <c r="K38" s="7" t="s">
        <v>436</v>
      </c>
      <c r="L38" s="7" t="s">
        <v>19</v>
      </c>
      <c r="M38" s="7" t="s">
        <v>277</v>
      </c>
      <c r="N38" s="7" t="s">
        <v>278</v>
      </c>
      <c r="O38" s="7" t="s">
        <v>18</v>
      </c>
      <c r="P38" s="7" t="s">
        <v>276</v>
      </c>
      <c r="Q38" s="7" t="s">
        <v>19</v>
      </c>
      <c r="R38" s="7" t="s">
        <v>36</v>
      </c>
      <c r="S38" s="7"/>
    </row>
    <row r="39" spans="1:19" s="7" customFormat="1" ht="26.1" customHeight="1" x14ac:dyDescent="0.25">
      <c r="A39" s="52" t="s">
        <v>227</v>
      </c>
      <c r="B39" s="6" t="s">
        <v>349</v>
      </c>
      <c r="C39" s="6">
        <v>2018</v>
      </c>
      <c r="D39" s="6">
        <v>1789</v>
      </c>
      <c r="E39" s="6" t="s">
        <v>502</v>
      </c>
      <c r="F39" s="6" t="s">
        <v>337</v>
      </c>
      <c r="G39" s="6" t="s">
        <v>95</v>
      </c>
      <c r="H39" s="6" t="s">
        <v>35</v>
      </c>
      <c r="I39" s="6" t="s">
        <v>15</v>
      </c>
      <c r="J39" s="61" t="s">
        <v>431</v>
      </c>
      <c r="K39" s="61" t="s">
        <v>441</v>
      </c>
      <c r="L39" s="6" t="s">
        <v>18</v>
      </c>
      <c r="M39" s="6" t="s">
        <v>18</v>
      </c>
      <c r="N39" s="6" t="s">
        <v>278</v>
      </c>
      <c r="O39" s="6" t="s">
        <v>18</v>
      </c>
      <c r="P39" s="6" t="s">
        <v>355</v>
      </c>
      <c r="Q39" s="6" t="s">
        <v>19</v>
      </c>
      <c r="R39" s="6" t="s">
        <v>36</v>
      </c>
      <c r="S39" s="6"/>
    </row>
    <row r="40" spans="1:19" s="7" customFormat="1" ht="26.1" customHeight="1" x14ac:dyDescent="0.25">
      <c r="A40" s="52" t="s">
        <v>90</v>
      </c>
      <c r="B40" s="6" t="s">
        <v>33</v>
      </c>
      <c r="C40" s="6">
        <v>2017</v>
      </c>
      <c r="D40" s="6">
        <v>1790</v>
      </c>
      <c r="E40" s="6" t="s">
        <v>502</v>
      </c>
      <c r="F40" s="6" t="s">
        <v>78</v>
      </c>
      <c r="G40" s="6" t="s">
        <v>80</v>
      </c>
      <c r="H40" s="6" t="s">
        <v>53</v>
      </c>
      <c r="I40" s="6" t="s">
        <v>15</v>
      </c>
      <c r="J40" s="6" t="s">
        <v>420</v>
      </c>
      <c r="K40" s="6" t="s">
        <v>449</v>
      </c>
      <c r="L40" s="6" t="s">
        <v>18</v>
      </c>
      <c r="M40" s="6" t="s">
        <v>19</v>
      </c>
      <c r="N40" s="6" t="s">
        <v>81</v>
      </c>
      <c r="O40" s="6" t="s">
        <v>36</v>
      </c>
      <c r="P40" s="6" t="s">
        <v>36</v>
      </c>
      <c r="Q40" s="6" t="s">
        <v>36</v>
      </c>
      <c r="R40" s="6" t="s">
        <v>36</v>
      </c>
      <c r="S40" s="6"/>
    </row>
    <row r="41" spans="1:19" s="7" customFormat="1" ht="26.1" customHeight="1" x14ac:dyDescent="0.25">
      <c r="A41" s="52" t="s">
        <v>100</v>
      </c>
      <c r="B41" s="6" t="s">
        <v>349</v>
      </c>
      <c r="C41" s="6">
        <v>2018</v>
      </c>
      <c r="D41" s="6">
        <v>1879</v>
      </c>
      <c r="E41" s="6" t="s">
        <v>502</v>
      </c>
      <c r="F41" s="6" t="s">
        <v>326</v>
      </c>
      <c r="G41" s="6" t="s">
        <v>207</v>
      </c>
      <c r="H41" s="6" t="s">
        <v>53</v>
      </c>
      <c r="I41" s="6" t="s">
        <v>12</v>
      </c>
      <c r="J41" s="6" t="s">
        <v>419</v>
      </c>
      <c r="K41" s="6" t="s">
        <v>441</v>
      </c>
      <c r="L41" s="6" t="s">
        <v>19</v>
      </c>
      <c r="M41" s="6" t="s">
        <v>36</v>
      </c>
      <c r="N41" s="6" t="s">
        <v>36</v>
      </c>
      <c r="O41" s="6" t="s">
        <v>36</v>
      </c>
      <c r="P41" s="6" t="s">
        <v>36</v>
      </c>
      <c r="Q41" s="6" t="s">
        <v>36</v>
      </c>
      <c r="R41" s="6" t="s">
        <v>36</v>
      </c>
      <c r="S41" s="6"/>
    </row>
    <row r="42" spans="1:19" s="6" customFormat="1" ht="26.1" customHeight="1" x14ac:dyDescent="0.25">
      <c r="A42" s="52" t="s">
        <v>100</v>
      </c>
      <c r="B42" s="6" t="s">
        <v>349</v>
      </c>
      <c r="C42" s="6">
        <v>2018</v>
      </c>
      <c r="D42" s="6">
        <v>1880</v>
      </c>
      <c r="E42" s="6" t="s">
        <v>502</v>
      </c>
      <c r="F42" s="6" t="s">
        <v>327</v>
      </c>
      <c r="G42" s="6" t="s">
        <v>207</v>
      </c>
      <c r="H42" s="6" t="s">
        <v>53</v>
      </c>
      <c r="I42" s="6" t="s">
        <v>12</v>
      </c>
      <c r="J42" s="6" t="s">
        <v>419</v>
      </c>
      <c r="K42" s="6" t="s">
        <v>441</v>
      </c>
      <c r="L42" s="6" t="s">
        <v>19</v>
      </c>
      <c r="M42" s="6" t="s">
        <v>36</v>
      </c>
      <c r="N42" s="6" t="s">
        <v>36</v>
      </c>
      <c r="O42" s="6" t="s">
        <v>36</v>
      </c>
      <c r="P42" s="6" t="s">
        <v>36</v>
      </c>
      <c r="Q42" s="6" t="s">
        <v>36</v>
      </c>
      <c r="R42" s="6" t="s">
        <v>36</v>
      </c>
    </row>
    <row r="43" spans="1:19" s="6" customFormat="1" ht="26.1" customHeight="1" x14ac:dyDescent="0.25">
      <c r="A43" s="52" t="s">
        <v>100</v>
      </c>
      <c r="B43" s="6" t="s">
        <v>349</v>
      </c>
      <c r="C43" s="6">
        <v>2018</v>
      </c>
      <c r="D43" s="6">
        <v>1932</v>
      </c>
      <c r="E43" s="6" t="s">
        <v>502</v>
      </c>
      <c r="F43" s="6" t="s">
        <v>328</v>
      </c>
      <c r="G43" s="6" t="s">
        <v>63</v>
      </c>
      <c r="H43" s="6" t="s">
        <v>53</v>
      </c>
      <c r="I43" s="6" t="s">
        <v>12</v>
      </c>
      <c r="J43" s="6" t="s">
        <v>422</v>
      </c>
      <c r="K43" s="6" t="s">
        <v>441</v>
      </c>
      <c r="L43" s="6" t="s">
        <v>19</v>
      </c>
      <c r="M43" s="6" t="s">
        <v>36</v>
      </c>
      <c r="N43" s="6" t="s">
        <v>36</v>
      </c>
      <c r="O43" s="6" t="s">
        <v>36</v>
      </c>
      <c r="P43" s="6" t="s">
        <v>36</v>
      </c>
      <c r="Q43" s="6" t="s">
        <v>36</v>
      </c>
      <c r="R43" s="6" t="s">
        <v>36</v>
      </c>
    </row>
    <row r="44" spans="1:19" s="6" customFormat="1" ht="26.1" customHeight="1" x14ac:dyDescent="0.25">
      <c r="A44" s="52" t="s">
        <v>100</v>
      </c>
      <c r="B44" s="6" t="s">
        <v>349</v>
      </c>
      <c r="C44" s="6">
        <v>2018</v>
      </c>
      <c r="D44" s="6">
        <v>1933</v>
      </c>
      <c r="E44" s="6" t="s">
        <v>502</v>
      </c>
      <c r="F44" s="6" t="s">
        <v>329</v>
      </c>
      <c r="G44" s="6" t="s">
        <v>63</v>
      </c>
      <c r="H44" s="6" t="s">
        <v>53</v>
      </c>
      <c r="I44" s="6" t="s">
        <v>12</v>
      </c>
      <c r="J44" s="6" t="s">
        <v>419</v>
      </c>
      <c r="K44" s="6" t="s">
        <v>441</v>
      </c>
      <c r="L44" s="6" t="s">
        <v>19</v>
      </c>
      <c r="M44" s="6" t="s">
        <v>36</v>
      </c>
      <c r="N44" s="6" t="s">
        <v>36</v>
      </c>
      <c r="O44" s="6" t="s">
        <v>36</v>
      </c>
      <c r="P44" s="6" t="s">
        <v>36</v>
      </c>
      <c r="Q44" s="6" t="s">
        <v>36</v>
      </c>
      <c r="R44" s="6" t="s">
        <v>36</v>
      </c>
    </row>
    <row r="45" spans="1:19" s="7" customFormat="1" ht="26.1" customHeight="1" x14ac:dyDescent="0.25">
      <c r="A45" s="52" t="s">
        <v>100</v>
      </c>
      <c r="B45" s="6" t="s">
        <v>349</v>
      </c>
      <c r="C45" s="6">
        <v>2018</v>
      </c>
      <c r="D45" s="6">
        <v>1934</v>
      </c>
      <c r="E45" s="6" t="s">
        <v>502</v>
      </c>
      <c r="F45" s="6" t="s">
        <v>330</v>
      </c>
      <c r="G45" s="6" t="s">
        <v>63</v>
      </c>
      <c r="H45" s="6" t="s">
        <v>53</v>
      </c>
      <c r="I45" s="6" t="s">
        <v>12</v>
      </c>
      <c r="J45" s="6" t="s">
        <v>419</v>
      </c>
      <c r="K45" s="6" t="s">
        <v>441</v>
      </c>
      <c r="L45" s="6" t="s">
        <v>19</v>
      </c>
      <c r="M45" s="6" t="s">
        <v>36</v>
      </c>
      <c r="N45" s="6" t="s">
        <v>36</v>
      </c>
      <c r="O45" s="6" t="s">
        <v>36</v>
      </c>
      <c r="P45" s="6" t="s">
        <v>36</v>
      </c>
      <c r="Q45" s="6" t="s">
        <v>36</v>
      </c>
      <c r="R45" s="6" t="s">
        <v>36</v>
      </c>
      <c r="S45" s="6"/>
    </row>
    <row r="46" spans="1:19" s="6" customFormat="1" ht="26.1" customHeight="1" x14ac:dyDescent="0.25">
      <c r="A46" s="52" t="s">
        <v>61</v>
      </c>
      <c r="B46" s="7" t="s">
        <v>33</v>
      </c>
      <c r="C46" s="7">
        <v>2017</v>
      </c>
      <c r="D46" s="7">
        <v>2020</v>
      </c>
      <c r="E46" s="6" t="s">
        <v>140</v>
      </c>
      <c r="F46" s="7" t="s">
        <v>71</v>
      </c>
      <c r="G46" s="7" t="s">
        <v>406</v>
      </c>
      <c r="H46" s="7" t="s">
        <v>53</v>
      </c>
      <c r="I46" s="7" t="s">
        <v>15</v>
      </c>
      <c r="J46" s="7" t="s">
        <v>14</v>
      </c>
      <c r="K46" s="7" t="s">
        <v>14</v>
      </c>
      <c r="L46" s="7" t="s">
        <v>19</v>
      </c>
      <c r="M46" s="7" t="s">
        <v>36</v>
      </c>
      <c r="N46" s="7" t="s">
        <v>36</v>
      </c>
      <c r="O46" s="7" t="s">
        <v>36</v>
      </c>
      <c r="P46" s="7" t="s">
        <v>36</v>
      </c>
      <c r="Q46" s="7" t="s">
        <v>36</v>
      </c>
      <c r="R46" s="7" t="s">
        <v>36</v>
      </c>
      <c r="S46" s="7" t="s">
        <v>521</v>
      </c>
    </row>
    <row r="47" spans="1:19" s="6" customFormat="1" ht="26.1" customHeight="1" x14ac:dyDescent="0.25">
      <c r="A47" s="52" t="s">
        <v>90</v>
      </c>
      <c r="B47" s="6" t="s">
        <v>349</v>
      </c>
      <c r="C47" s="6">
        <v>2018</v>
      </c>
      <c r="D47" s="6">
        <v>2063</v>
      </c>
      <c r="E47" s="6" t="s">
        <v>502</v>
      </c>
      <c r="F47" s="6" t="s">
        <v>299</v>
      </c>
      <c r="G47" s="6" t="s">
        <v>161</v>
      </c>
      <c r="H47" s="6" t="s">
        <v>53</v>
      </c>
      <c r="I47" s="6" t="s">
        <v>12</v>
      </c>
      <c r="J47" s="6" t="s">
        <v>420</v>
      </c>
      <c r="K47" s="6" t="s">
        <v>450</v>
      </c>
      <c r="L47" s="6" t="s">
        <v>19</v>
      </c>
      <c r="M47" s="6" t="s">
        <v>36</v>
      </c>
      <c r="N47" s="6" t="s">
        <v>36</v>
      </c>
      <c r="O47" s="6" t="s">
        <v>36</v>
      </c>
      <c r="P47" s="6" t="s">
        <v>36</v>
      </c>
      <c r="Q47" s="6" t="s">
        <v>36</v>
      </c>
      <c r="R47" s="6" t="s">
        <v>36</v>
      </c>
    </row>
    <row r="48" spans="1:19" s="6" customFormat="1" ht="26.1" customHeight="1" x14ac:dyDescent="0.25">
      <c r="A48" s="52" t="s">
        <v>100</v>
      </c>
      <c r="B48" s="6" t="s">
        <v>349</v>
      </c>
      <c r="C48" s="6">
        <v>2018</v>
      </c>
      <c r="D48" s="6">
        <v>2152</v>
      </c>
      <c r="E48" s="6" t="s">
        <v>140</v>
      </c>
      <c r="F48" s="6" t="s">
        <v>331</v>
      </c>
      <c r="G48" s="6" t="s">
        <v>202</v>
      </c>
      <c r="H48" s="6" t="s">
        <v>53</v>
      </c>
      <c r="I48" s="6" t="s">
        <v>12</v>
      </c>
      <c r="J48" s="6" t="s">
        <v>430</v>
      </c>
      <c r="K48" s="6" t="s">
        <v>442</v>
      </c>
      <c r="L48" s="6" t="s">
        <v>19</v>
      </c>
      <c r="M48" s="6" t="s">
        <v>36</v>
      </c>
      <c r="N48" s="6" t="s">
        <v>36</v>
      </c>
      <c r="O48" s="6" t="s">
        <v>36</v>
      </c>
      <c r="P48" s="6" t="s">
        <v>36</v>
      </c>
      <c r="Q48" s="6" t="s">
        <v>36</v>
      </c>
      <c r="R48" s="6" t="s">
        <v>36</v>
      </c>
      <c r="S48" s="6" t="s">
        <v>533</v>
      </c>
    </row>
    <row r="49" spans="1:19" s="6" customFormat="1" ht="26.1" customHeight="1" x14ac:dyDescent="0.25">
      <c r="A49" s="52" t="s">
        <v>61</v>
      </c>
      <c r="B49" s="6" t="s">
        <v>349</v>
      </c>
      <c r="C49" s="6">
        <v>2018</v>
      </c>
      <c r="D49" s="6">
        <v>2372</v>
      </c>
      <c r="E49" s="6" t="s">
        <v>502</v>
      </c>
      <c r="F49" s="6" t="s">
        <v>309</v>
      </c>
      <c r="G49" s="6" t="s">
        <v>63</v>
      </c>
      <c r="H49" s="6" t="s">
        <v>53</v>
      </c>
      <c r="I49" s="6" t="s">
        <v>12</v>
      </c>
      <c r="J49" s="6" t="s">
        <v>419</v>
      </c>
      <c r="K49" s="6" t="s">
        <v>451</v>
      </c>
      <c r="L49" s="6" t="s">
        <v>19</v>
      </c>
      <c r="M49" s="6" t="s">
        <v>36</v>
      </c>
      <c r="N49" s="6" t="s">
        <v>36</v>
      </c>
      <c r="O49" s="6" t="s">
        <v>36</v>
      </c>
      <c r="P49" s="6" t="s">
        <v>36</v>
      </c>
      <c r="Q49" s="6" t="s">
        <v>36</v>
      </c>
      <c r="R49" s="6" t="s">
        <v>36</v>
      </c>
    </row>
    <row r="50" spans="1:19" s="6" customFormat="1" ht="26.1" customHeight="1" x14ac:dyDescent="0.25">
      <c r="A50" s="52" t="s">
        <v>61</v>
      </c>
      <c r="B50" s="6" t="s">
        <v>33</v>
      </c>
      <c r="C50" s="6">
        <v>2017</v>
      </c>
      <c r="D50" s="6">
        <v>2508</v>
      </c>
      <c r="E50" s="6" t="s">
        <v>502</v>
      </c>
      <c r="F50" s="6" t="s">
        <v>69</v>
      </c>
      <c r="G50" s="6" t="s">
        <v>67</v>
      </c>
      <c r="H50" s="6" t="s">
        <v>53</v>
      </c>
      <c r="I50" s="6" t="s">
        <v>12</v>
      </c>
      <c r="J50" s="6" t="s">
        <v>419</v>
      </c>
      <c r="K50" s="6" t="s">
        <v>441</v>
      </c>
      <c r="L50" s="6" t="s">
        <v>19</v>
      </c>
      <c r="M50" s="6" t="s">
        <v>36</v>
      </c>
      <c r="N50" s="6" t="s">
        <v>36</v>
      </c>
      <c r="O50" s="6" t="s">
        <v>36</v>
      </c>
      <c r="P50" s="6" t="s">
        <v>36</v>
      </c>
      <c r="Q50" s="6" t="s">
        <v>36</v>
      </c>
      <c r="R50" s="6" t="s">
        <v>36</v>
      </c>
    </row>
    <row r="51" spans="1:19" s="6" customFormat="1" ht="26.1" customHeight="1" x14ac:dyDescent="0.25">
      <c r="A51" s="52" t="s">
        <v>61</v>
      </c>
      <c r="B51" s="6" t="s">
        <v>33</v>
      </c>
      <c r="C51" s="6">
        <v>2017</v>
      </c>
      <c r="D51" s="6">
        <v>2509</v>
      </c>
      <c r="E51" s="6" t="s">
        <v>502</v>
      </c>
      <c r="F51" s="6" t="s">
        <v>70</v>
      </c>
      <c r="G51" s="6" t="s">
        <v>67</v>
      </c>
      <c r="H51" s="6" t="s">
        <v>53</v>
      </c>
      <c r="I51" s="6" t="s">
        <v>12</v>
      </c>
      <c r="J51" s="6" t="s">
        <v>419</v>
      </c>
      <c r="K51" s="6" t="s">
        <v>441</v>
      </c>
      <c r="L51" s="6" t="s">
        <v>19</v>
      </c>
      <c r="M51" s="6" t="s">
        <v>36</v>
      </c>
      <c r="N51" s="6" t="s">
        <v>36</v>
      </c>
      <c r="O51" s="6" t="s">
        <v>36</v>
      </c>
      <c r="P51" s="6" t="s">
        <v>36</v>
      </c>
      <c r="Q51" s="6" t="s">
        <v>36</v>
      </c>
      <c r="R51" s="6" t="s">
        <v>36</v>
      </c>
    </row>
    <row r="52" spans="1:19" s="6" customFormat="1" ht="26.1" customHeight="1" x14ac:dyDescent="0.25">
      <c r="A52" s="52" t="s">
        <v>61</v>
      </c>
      <c r="B52" s="6" t="s">
        <v>33</v>
      </c>
      <c r="C52" s="6">
        <v>2017</v>
      </c>
      <c r="D52" s="6">
        <v>2511</v>
      </c>
      <c r="E52" s="6" t="s">
        <v>502</v>
      </c>
      <c r="F52" s="6" t="s">
        <v>65</v>
      </c>
      <c r="G52" s="6" t="s">
        <v>67</v>
      </c>
      <c r="H52" s="6" t="s">
        <v>53</v>
      </c>
      <c r="I52" s="6" t="s">
        <v>12</v>
      </c>
      <c r="J52" s="6" t="s">
        <v>419</v>
      </c>
      <c r="K52" s="6" t="s">
        <v>441</v>
      </c>
      <c r="L52" s="6" t="s">
        <v>19</v>
      </c>
      <c r="M52" s="6" t="s">
        <v>36</v>
      </c>
      <c r="N52" s="6" t="s">
        <v>36</v>
      </c>
      <c r="O52" s="6" t="s">
        <v>36</v>
      </c>
      <c r="P52" s="6" t="s">
        <v>36</v>
      </c>
      <c r="Q52" s="6" t="s">
        <v>36</v>
      </c>
      <c r="R52" s="6" t="s">
        <v>36</v>
      </c>
    </row>
    <row r="53" spans="1:19" s="6" customFormat="1" ht="26.1" customHeight="1" x14ac:dyDescent="0.25">
      <c r="A53" s="52" t="s">
        <v>61</v>
      </c>
      <c r="B53" s="6" t="s">
        <v>33</v>
      </c>
      <c r="C53" s="6">
        <v>2017</v>
      </c>
      <c r="D53" s="6">
        <v>2517</v>
      </c>
      <c r="E53" s="6" t="s">
        <v>502</v>
      </c>
      <c r="F53" s="6" t="s">
        <v>66</v>
      </c>
      <c r="G53" s="6" t="s">
        <v>67</v>
      </c>
      <c r="H53" s="6" t="s">
        <v>53</v>
      </c>
      <c r="I53" s="6" t="s">
        <v>12</v>
      </c>
      <c r="J53" s="6" t="s">
        <v>419</v>
      </c>
      <c r="K53" s="6" t="s">
        <v>441</v>
      </c>
      <c r="L53" s="6" t="s">
        <v>19</v>
      </c>
      <c r="M53" s="6" t="s">
        <v>36</v>
      </c>
      <c r="N53" s="6" t="s">
        <v>36</v>
      </c>
      <c r="O53" s="6" t="s">
        <v>36</v>
      </c>
      <c r="P53" s="6" t="s">
        <v>36</v>
      </c>
      <c r="Q53" s="6" t="s">
        <v>36</v>
      </c>
      <c r="R53" s="6" t="s">
        <v>36</v>
      </c>
    </row>
    <row r="54" spans="1:19" s="6" customFormat="1" ht="26.1" customHeight="1" x14ac:dyDescent="0.25">
      <c r="A54" s="52" t="s">
        <v>61</v>
      </c>
      <c r="B54" s="6" t="s">
        <v>33</v>
      </c>
      <c r="C54" s="6">
        <v>2017</v>
      </c>
      <c r="D54" s="6">
        <v>2528</v>
      </c>
      <c r="E54" s="6" t="s">
        <v>502</v>
      </c>
      <c r="F54" s="6" t="s">
        <v>68</v>
      </c>
      <c r="G54" s="6" t="s">
        <v>67</v>
      </c>
      <c r="H54" s="6" t="s">
        <v>53</v>
      </c>
      <c r="I54" s="6" t="s">
        <v>12</v>
      </c>
      <c r="J54" s="6" t="s">
        <v>419</v>
      </c>
      <c r="K54" s="6" t="s">
        <v>441</v>
      </c>
      <c r="L54" s="6" t="s">
        <v>19</v>
      </c>
      <c r="M54" s="6" t="s">
        <v>36</v>
      </c>
      <c r="N54" s="6" t="s">
        <v>36</v>
      </c>
      <c r="O54" s="6" t="s">
        <v>36</v>
      </c>
      <c r="P54" s="6" t="s">
        <v>36</v>
      </c>
      <c r="Q54" s="6" t="s">
        <v>36</v>
      </c>
      <c r="R54" s="6" t="s">
        <v>36</v>
      </c>
    </row>
    <row r="55" spans="1:19" s="6" customFormat="1" ht="26.1" customHeight="1" x14ac:dyDescent="0.25">
      <c r="A55" s="52" t="s">
        <v>123</v>
      </c>
      <c r="B55" s="6" t="s">
        <v>349</v>
      </c>
      <c r="C55" s="6">
        <v>2018</v>
      </c>
      <c r="D55" s="6">
        <v>2548</v>
      </c>
      <c r="E55" s="6" t="s">
        <v>140</v>
      </c>
      <c r="F55" s="6" t="s">
        <v>347</v>
      </c>
      <c r="G55" s="6" t="s">
        <v>233</v>
      </c>
      <c r="H55" s="6" t="s">
        <v>53</v>
      </c>
      <c r="I55" s="6" t="s">
        <v>10</v>
      </c>
      <c r="J55" s="61" t="s">
        <v>420</v>
      </c>
      <c r="K55" s="61" t="s">
        <v>436</v>
      </c>
      <c r="L55" s="6" t="s">
        <v>18</v>
      </c>
      <c r="M55" s="6" t="s">
        <v>18</v>
      </c>
      <c r="N55" s="6" t="s">
        <v>58</v>
      </c>
      <c r="O55" s="6" t="s">
        <v>18</v>
      </c>
      <c r="P55" s="6" t="s">
        <v>401</v>
      </c>
      <c r="Q55" s="6" t="s">
        <v>18</v>
      </c>
      <c r="R55" s="6" t="s">
        <v>402</v>
      </c>
    </row>
    <row r="56" spans="1:19" s="6" customFormat="1" ht="26.1" customHeight="1" x14ac:dyDescent="0.25">
      <c r="A56" s="52" t="s">
        <v>90</v>
      </c>
      <c r="B56" s="7" t="s">
        <v>349</v>
      </c>
      <c r="C56" s="7">
        <v>2018</v>
      </c>
      <c r="D56" s="7">
        <v>2558</v>
      </c>
      <c r="E56" s="6" t="s">
        <v>502</v>
      </c>
      <c r="F56" s="7" t="s">
        <v>300</v>
      </c>
      <c r="G56" s="7" t="s">
        <v>112</v>
      </c>
      <c r="H56" s="7" t="s">
        <v>53</v>
      </c>
      <c r="I56" s="7" t="s">
        <v>15</v>
      </c>
      <c r="J56" s="7" t="s">
        <v>420</v>
      </c>
      <c r="K56" s="7" t="s">
        <v>441</v>
      </c>
      <c r="L56" s="7" t="s">
        <v>18</v>
      </c>
      <c r="M56" s="7" t="s">
        <v>18</v>
      </c>
      <c r="N56" s="7" t="s">
        <v>278</v>
      </c>
      <c r="O56" s="7" t="s">
        <v>18</v>
      </c>
      <c r="P56" s="7" t="s">
        <v>354</v>
      </c>
      <c r="Q56" s="7" t="s">
        <v>19</v>
      </c>
      <c r="R56" s="7" t="s">
        <v>36</v>
      </c>
      <c r="S56" s="7"/>
    </row>
    <row r="57" spans="1:19" s="6" customFormat="1" ht="26.1" customHeight="1" x14ac:dyDescent="0.25">
      <c r="A57" s="52" t="s">
        <v>90</v>
      </c>
      <c r="B57" s="7" t="s">
        <v>349</v>
      </c>
      <c r="C57" s="7">
        <v>2018</v>
      </c>
      <c r="D57" s="7">
        <v>2561</v>
      </c>
      <c r="E57" s="6" t="s">
        <v>502</v>
      </c>
      <c r="F57" s="7" t="s">
        <v>301</v>
      </c>
      <c r="G57" s="7" t="s">
        <v>152</v>
      </c>
      <c r="H57" s="7" t="s">
        <v>53</v>
      </c>
      <c r="I57" s="7" t="s">
        <v>531</v>
      </c>
      <c r="J57" s="61" t="s">
        <v>420</v>
      </c>
      <c r="K57" s="61" t="s">
        <v>442</v>
      </c>
      <c r="L57" s="7" t="s">
        <v>18</v>
      </c>
      <c r="M57" s="7" t="s">
        <v>18</v>
      </c>
      <c r="N57" s="7" t="s">
        <v>81</v>
      </c>
      <c r="O57" s="7" t="s">
        <v>351</v>
      </c>
      <c r="P57" s="7" t="s">
        <v>352</v>
      </c>
      <c r="Q57" s="7" t="s">
        <v>18</v>
      </c>
      <c r="R57" s="7" t="s">
        <v>353</v>
      </c>
      <c r="S57" s="7"/>
    </row>
    <row r="58" spans="1:19" s="6" customFormat="1" ht="26.1" customHeight="1" x14ac:dyDescent="0.25">
      <c r="A58" s="52" t="s">
        <v>90</v>
      </c>
      <c r="B58" s="7" t="s">
        <v>349</v>
      </c>
      <c r="C58" s="7">
        <v>2018</v>
      </c>
      <c r="D58" s="7">
        <v>2563</v>
      </c>
      <c r="E58" s="6" t="s">
        <v>502</v>
      </c>
      <c r="F58" s="7" t="s">
        <v>302</v>
      </c>
      <c r="G58" s="7" t="s">
        <v>152</v>
      </c>
      <c r="H58" s="7" t="s">
        <v>53</v>
      </c>
      <c r="I58" s="7" t="s">
        <v>531</v>
      </c>
      <c r="J58" s="61" t="s">
        <v>420</v>
      </c>
      <c r="K58" s="61" t="s">
        <v>442</v>
      </c>
      <c r="L58" s="7" t="s">
        <v>18</v>
      </c>
      <c r="M58" s="7" t="s">
        <v>18</v>
      </c>
      <c r="N58" s="7" t="s">
        <v>81</v>
      </c>
      <c r="O58" s="7" t="s">
        <v>351</v>
      </c>
      <c r="P58" s="7" t="s">
        <v>352</v>
      </c>
      <c r="Q58" s="7" t="s">
        <v>18</v>
      </c>
      <c r="R58" s="7" t="s">
        <v>353</v>
      </c>
      <c r="S58" s="7"/>
    </row>
    <row r="59" spans="1:19" s="6" customFormat="1" ht="26.1" customHeight="1" x14ac:dyDescent="0.25">
      <c r="A59" s="52" t="s">
        <v>90</v>
      </c>
      <c r="B59" s="6" t="s">
        <v>349</v>
      </c>
      <c r="C59" s="6">
        <v>2018</v>
      </c>
      <c r="D59" s="6">
        <v>3010</v>
      </c>
      <c r="E59" s="6" t="s">
        <v>140</v>
      </c>
      <c r="F59" s="6" t="s">
        <v>303</v>
      </c>
      <c r="G59" s="6" t="s">
        <v>167</v>
      </c>
      <c r="H59" s="6" t="s">
        <v>35</v>
      </c>
      <c r="I59" s="6" t="s">
        <v>12</v>
      </c>
      <c r="J59" s="61" t="s">
        <v>420</v>
      </c>
      <c r="K59" s="61" t="s">
        <v>442</v>
      </c>
      <c r="L59" s="6" t="s">
        <v>19</v>
      </c>
      <c r="M59" s="6" t="s">
        <v>36</v>
      </c>
      <c r="N59" s="6" t="s">
        <v>36</v>
      </c>
      <c r="O59" s="6" t="s">
        <v>36</v>
      </c>
      <c r="P59" s="6" t="s">
        <v>36</v>
      </c>
      <c r="Q59" s="6" t="s">
        <v>36</v>
      </c>
      <c r="R59" s="6" t="s">
        <v>36</v>
      </c>
      <c r="S59" s="6" t="s">
        <v>149</v>
      </c>
    </row>
    <row r="60" spans="1:19" s="7" customFormat="1" ht="26.1" customHeight="1" x14ac:dyDescent="0.25">
      <c r="A60" s="52" t="s">
        <v>90</v>
      </c>
      <c r="B60" s="6" t="s">
        <v>349</v>
      </c>
      <c r="C60" s="6">
        <v>2018</v>
      </c>
      <c r="D60" s="6">
        <v>3011</v>
      </c>
      <c r="E60" s="6" t="s">
        <v>140</v>
      </c>
      <c r="F60" s="6" t="s">
        <v>304</v>
      </c>
      <c r="G60" s="6" t="s">
        <v>167</v>
      </c>
      <c r="H60" s="6" t="s">
        <v>35</v>
      </c>
      <c r="I60" s="6" t="s">
        <v>12</v>
      </c>
      <c r="J60" s="61" t="s">
        <v>420</v>
      </c>
      <c r="K60" s="61" t="s">
        <v>442</v>
      </c>
      <c r="L60" s="6" t="s">
        <v>19</v>
      </c>
      <c r="M60" s="6" t="s">
        <v>36</v>
      </c>
      <c r="N60" s="6" t="s">
        <v>36</v>
      </c>
      <c r="O60" s="6" t="s">
        <v>36</v>
      </c>
      <c r="P60" s="6" t="s">
        <v>36</v>
      </c>
      <c r="Q60" s="6" t="s">
        <v>36</v>
      </c>
      <c r="R60" s="6" t="s">
        <v>36</v>
      </c>
      <c r="S60" s="6" t="s">
        <v>149</v>
      </c>
    </row>
    <row r="61" spans="1:19" s="6" customFormat="1" ht="26.1" customHeight="1" x14ac:dyDescent="0.25">
      <c r="A61" s="52" t="s">
        <v>123</v>
      </c>
      <c r="B61" s="7" t="s">
        <v>349</v>
      </c>
      <c r="C61" s="7">
        <v>2018</v>
      </c>
      <c r="D61" s="7">
        <v>3227</v>
      </c>
      <c r="E61" s="6" t="s">
        <v>140</v>
      </c>
      <c r="F61" s="7" t="s">
        <v>348</v>
      </c>
      <c r="G61" s="7" t="s">
        <v>246</v>
      </c>
      <c r="H61" s="7" t="s">
        <v>35</v>
      </c>
      <c r="I61" s="7" t="s">
        <v>10</v>
      </c>
      <c r="J61" s="7" t="s">
        <v>431</v>
      </c>
      <c r="K61" s="7" t="s">
        <v>436</v>
      </c>
      <c r="L61" s="6" t="s">
        <v>18</v>
      </c>
      <c r="M61" s="7" t="s">
        <v>18</v>
      </c>
      <c r="N61" s="7" t="s">
        <v>280</v>
      </c>
      <c r="O61" s="7" t="s">
        <v>19</v>
      </c>
      <c r="P61" s="7" t="s">
        <v>528</v>
      </c>
      <c r="Q61" s="7" t="s">
        <v>19</v>
      </c>
      <c r="R61" s="7" t="s">
        <v>36</v>
      </c>
      <c r="S61" s="7" t="s">
        <v>172</v>
      </c>
    </row>
    <row r="62" spans="1:19" s="6" customFormat="1" ht="26.1" customHeight="1" x14ac:dyDescent="0.25">
      <c r="A62" s="52" t="s">
        <v>90</v>
      </c>
      <c r="B62" s="6" t="s">
        <v>33</v>
      </c>
      <c r="C62" s="6">
        <v>2017</v>
      </c>
      <c r="D62" s="6">
        <v>3294</v>
      </c>
      <c r="E62" s="6" t="s">
        <v>502</v>
      </c>
      <c r="F62" s="6" t="s">
        <v>82</v>
      </c>
      <c r="G62" s="6" t="s">
        <v>80</v>
      </c>
      <c r="H62" s="6" t="s">
        <v>35</v>
      </c>
      <c r="I62" s="6" t="s">
        <v>15</v>
      </c>
      <c r="J62" s="61" t="s">
        <v>420</v>
      </c>
      <c r="K62" s="61" t="s">
        <v>449</v>
      </c>
      <c r="L62" s="6" t="s">
        <v>18</v>
      </c>
      <c r="M62" s="6" t="s">
        <v>19</v>
      </c>
      <c r="N62" s="6" t="s">
        <v>81</v>
      </c>
      <c r="O62" s="6" t="s">
        <v>36</v>
      </c>
      <c r="P62" s="6" t="s">
        <v>36</v>
      </c>
      <c r="Q62" s="6" t="s">
        <v>36</v>
      </c>
      <c r="R62" s="6" t="s">
        <v>36</v>
      </c>
    </row>
    <row r="63" spans="1:19" s="6" customFormat="1" ht="26.1" customHeight="1" x14ac:dyDescent="0.25">
      <c r="A63" s="52" t="s">
        <v>123</v>
      </c>
      <c r="B63" s="7" t="s">
        <v>33</v>
      </c>
      <c r="C63" s="7">
        <v>2017</v>
      </c>
      <c r="D63" s="7">
        <v>3300</v>
      </c>
      <c r="E63" s="6" t="s">
        <v>502</v>
      </c>
      <c r="F63" s="7" t="s">
        <v>271</v>
      </c>
      <c r="G63" s="7" t="s">
        <v>128</v>
      </c>
      <c r="H63" s="7" t="s">
        <v>35</v>
      </c>
      <c r="I63" s="7" t="s">
        <v>10</v>
      </c>
      <c r="J63" s="7" t="s">
        <v>431</v>
      </c>
      <c r="K63" s="7" t="s">
        <v>436</v>
      </c>
      <c r="L63" s="7" t="s">
        <v>19</v>
      </c>
      <c r="M63" s="7" t="s">
        <v>399</v>
      </c>
      <c r="N63" s="7" t="s">
        <v>280</v>
      </c>
      <c r="O63" s="7" t="s">
        <v>19</v>
      </c>
      <c r="P63" s="7" t="s">
        <v>279</v>
      </c>
      <c r="Q63" s="7" t="s">
        <v>36</v>
      </c>
      <c r="R63" s="7" t="s">
        <v>36</v>
      </c>
      <c r="S63" s="7"/>
    </row>
    <row r="64" spans="1:19" s="6" customFormat="1" ht="26.1" customHeight="1" x14ac:dyDescent="0.25">
      <c r="A64" s="52" t="s">
        <v>48</v>
      </c>
      <c r="B64" s="7" t="s">
        <v>33</v>
      </c>
      <c r="C64" s="7">
        <v>2017</v>
      </c>
      <c r="D64" s="7">
        <v>3309</v>
      </c>
      <c r="E64" s="6" t="s">
        <v>502</v>
      </c>
      <c r="F64" s="7" t="s">
        <v>56</v>
      </c>
      <c r="G64" s="7" t="s">
        <v>57</v>
      </c>
      <c r="H64" s="7" t="s">
        <v>35</v>
      </c>
      <c r="I64" s="7" t="s">
        <v>15</v>
      </c>
      <c r="J64" s="7" t="s">
        <v>432</v>
      </c>
      <c r="K64" s="7" t="s">
        <v>442</v>
      </c>
      <c r="L64" s="7" t="s">
        <v>18</v>
      </c>
      <c r="M64" s="7" t="s">
        <v>74</v>
      </c>
      <c r="N64" s="7" t="s">
        <v>58</v>
      </c>
      <c r="O64" s="7" t="s">
        <v>19</v>
      </c>
      <c r="P64" s="7" t="s">
        <v>59</v>
      </c>
      <c r="Q64" s="7" t="s">
        <v>19</v>
      </c>
      <c r="R64" s="7" t="s">
        <v>36</v>
      </c>
      <c r="S64" s="7" t="s">
        <v>60</v>
      </c>
    </row>
    <row r="65" spans="1:19" s="6" customFormat="1" ht="26.1" customHeight="1" x14ac:dyDescent="0.25">
      <c r="A65" s="52" t="s">
        <v>100</v>
      </c>
      <c r="B65" s="6" t="s">
        <v>33</v>
      </c>
      <c r="C65" s="6">
        <v>2017</v>
      </c>
      <c r="D65" s="6">
        <v>3312</v>
      </c>
      <c r="E65" s="6" t="s">
        <v>502</v>
      </c>
      <c r="F65" s="6" t="s">
        <v>34</v>
      </c>
      <c r="G65" s="6" t="s">
        <v>37</v>
      </c>
      <c r="H65" s="6" t="s">
        <v>35</v>
      </c>
      <c r="I65" s="6" t="s">
        <v>12</v>
      </c>
      <c r="J65" s="6" t="s">
        <v>431</v>
      </c>
      <c r="K65" s="6" t="s">
        <v>441</v>
      </c>
      <c r="L65" s="6" t="s">
        <v>19</v>
      </c>
      <c r="M65" s="6" t="s">
        <v>36</v>
      </c>
      <c r="N65" s="6" t="s">
        <v>36</v>
      </c>
      <c r="O65" s="6" t="s">
        <v>36</v>
      </c>
      <c r="P65" s="6" t="s">
        <v>36</v>
      </c>
      <c r="Q65" s="6" t="s">
        <v>36</v>
      </c>
      <c r="R65" s="6" t="s">
        <v>36</v>
      </c>
    </row>
    <row r="66" spans="1:19" s="6" customFormat="1" ht="26.1" customHeight="1" x14ac:dyDescent="0.25">
      <c r="A66" s="52" t="s">
        <v>100</v>
      </c>
      <c r="B66" s="6" t="s">
        <v>33</v>
      </c>
      <c r="C66" s="6">
        <v>2017</v>
      </c>
      <c r="D66" s="6">
        <v>3313</v>
      </c>
      <c r="E66" s="6" t="s">
        <v>502</v>
      </c>
      <c r="F66" s="6" t="s">
        <v>38</v>
      </c>
      <c r="G66" s="6" t="s">
        <v>37</v>
      </c>
      <c r="H66" s="6" t="s">
        <v>35</v>
      </c>
      <c r="I66" s="6" t="s">
        <v>12</v>
      </c>
      <c r="J66" s="6" t="s">
        <v>419</v>
      </c>
      <c r="K66" s="6" t="s">
        <v>441</v>
      </c>
      <c r="L66" s="6" t="s">
        <v>19</v>
      </c>
      <c r="M66" s="6" t="s">
        <v>36</v>
      </c>
      <c r="N66" s="6" t="s">
        <v>36</v>
      </c>
      <c r="O66" s="6" t="s">
        <v>36</v>
      </c>
      <c r="P66" s="6" t="s">
        <v>36</v>
      </c>
      <c r="Q66" s="6" t="s">
        <v>36</v>
      </c>
      <c r="R66" s="6" t="s">
        <v>36</v>
      </c>
    </row>
    <row r="67" spans="1:19" s="6" customFormat="1" ht="26.1" customHeight="1" x14ac:dyDescent="0.25">
      <c r="A67" s="52" t="s">
        <v>100</v>
      </c>
      <c r="B67" s="6" t="s">
        <v>33</v>
      </c>
      <c r="C67" s="6">
        <v>2017</v>
      </c>
      <c r="D67" s="6">
        <v>3317</v>
      </c>
      <c r="E67" s="6" t="s">
        <v>502</v>
      </c>
      <c r="F67" s="6" t="s">
        <v>39</v>
      </c>
      <c r="G67" s="6" t="s">
        <v>44</v>
      </c>
      <c r="H67" s="6" t="s">
        <v>35</v>
      </c>
      <c r="I67" s="6" t="s">
        <v>12</v>
      </c>
      <c r="J67" s="6" t="s">
        <v>420</v>
      </c>
      <c r="K67" s="6" t="s">
        <v>452</v>
      </c>
      <c r="L67" s="6" t="s">
        <v>19</v>
      </c>
      <c r="M67" s="6" t="s">
        <v>36</v>
      </c>
      <c r="N67" s="6" t="s">
        <v>36</v>
      </c>
      <c r="O67" s="6" t="s">
        <v>36</v>
      </c>
      <c r="P67" s="6" t="s">
        <v>36</v>
      </c>
      <c r="Q67" s="6" t="s">
        <v>36</v>
      </c>
      <c r="R67" s="6" t="s">
        <v>36</v>
      </c>
    </row>
    <row r="68" spans="1:19" s="6" customFormat="1" ht="26.1" customHeight="1" x14ac:dyDescent="0.25">
      <c r="A68" s="52" t="s">
        <v>123</v>
      </c>
      <c r="B68" s="6" t="s">
        <v>33</v>
      </c>
      <c r="C68" s="6">
        <v>2017</v>
      </c>
      <c r="D68" s="6">
        <v>3319</v>
      </c>
      <c r="E68" s="6" t="s">
        <v>502</v>
      </c>
      <c r="F68" s="6" t="s">
        <v>272</v>
      </c>
      <c r="G68" s="6" t="s">
        <v>130</v>
      </c>
      <c r="H68" s="6" t="s">
        <v>35</v>
      </c>
      <c r="I68" s="6" t="s">
        <v>12</v>
      </c>
      <c r="J68" s="6" t="s">
        <v>433</v>
      </c>
      <c r="K68" s="6" t="s">
        <v>453</v>
      </c>
      <c r="L68" s="6" t="s">
        <v>19</v>
      </c>
      <c r="M68" s="6" t="s">
        <v>36</v>
      </c>
      <c r="N68" s="6" t="s">
        <v>36</v>
      </c>
      <c r="O68" s="6" t="s">
        <v>36</v>
      </c>
      <c r="P68" s="6" t="s">
        <v>36</v>
      </c>
      <c r="Q68" s="6" t="s">
        <v>36</v>
      </c>
      <c r="R68" s="6" t="s">
        <v>36</v>
      </c>
    </row>
    <row r="69" spans="1:19" s="6" customFormat="1" ht="26.1" customHeight="1" x14ac:dyDescent="0.25">
      <c r="A69" s="52" t="s">
        <v>123</v>
      </c>
      <c r="B69" s="6" t="s">
        <v>33</v>
      </c>
      <c r="C69" s="6">
        <v>2017</v>
      </c>
      <c r="D69" s="6">
        <v>3324</v>
      </c>
      <c r="E69" s="6" t="s">
        <v>502</v>
      </c>
      <c r="F69" s="6" t="s">
        <v>273</v>
      </c>
      <c r="G69" s="6" t="s">
        <v>130</v>
      </c>
      <c r="H69" s="6" t="s">
        <v>35</v>
      </c>
      <c r="I69" s="6" t="s">
        <v>12</v>
      </c>
      <c r="J69" s="6" t="s">
        <v>433</v>
      </c>
      <c r="K69" s="6" t="s">
        <v>453</v>
      </c>
      <c r="L69" s="6" t="s">
        <v>19</v>
      </c>
      <c r="M69" s="6" t="s">
        <v>36</v>
      </c>
      <c r="N69" s="6" t="s">
        <v>36</v>
      </c>
      <c r="O69" s="6" t="s">
        <v>36</v>
      </c>
      <c r="P69" s="6" t="s">
        <v>36</v>
      </c>
      <c r="Q69" s="6" t="s">
        <v>36</v>
      </c>
      <c r="R69" s="6" t="s">
        <v>36</v>
      </c>
    </row>
    <row r="70" spans="1:19" s="6" customFormat="1" ht="26.1" customHeight="1" x14ac:dyDescent="0.25">
      <c r="A70" s="52" t="s">
        <v>123</v>
      </c>
      <c r="B70" s="6" t="s">
        <v>33</v>
      </c>
      <c r="C70" s="6">
        <v>2017</v>
      </c>
      <c r="D70" s="6">
        <v>3325</v>
      </c>
      <c r="E70" s="6" t="s">
        <v>502</v>
      </c>
      <c r="F70" s="6" t="s">
        <v>274</v>
      </c>
      <c r="G70" s="6" t="s">
        <v>130</v>
      </c>
      <c r="H70" s="6" t="s">
        <v>35</v>
      </c>
      <c r="I70" s="6" t="s">
        <v>12</v>
      </c>
      <c r="J70" s="6" t="s">
        <v>433</v>
      </c>
      <c r="K70" s="6" t="s">
        <v>453</v>
      </c>
      <c r="L70" s="6" t="s">
        <v>19</v>
      </c>
      <c r="M70" s="6" t="s">
        <v>36</v>
      </c>
      <c r="N70" s="6" t="s">
        <v>36</v>
      </c>
      <c r="O70" s="6" t="s">
        <v>36</v>
      </c>
      <c r="P70" s="6" t="s">
        <v>36</v>
      </c>
      <c r="Q70" s="6" t="s">
        <v>36</v>
      </c>
      <c r="R70" s="6" t="s">
        <v>36</v>
      </c>
    </row>
    <row r="71" spans="1:19" s="7" customFormat="1" ht="26.1" customHeight="1" x14ac:dyDescent="0.25">
      <c r="A71" s="52" t="s">
        <v>123</v>
      </c>
      <c r="B71" s="6" t="s">
        <v>33</v>
      </c>
      <c r="C71" s="6">
        <v>2017</v>
      </c>
      <c r="D71" s="6">
        <v>3326</v>
      </c>
      <c r="E71" s="6" t="s">
        <v>502</v>
      </c>
      <c r="F71" s="6" t="s">
        <v>275</v>
      </c>
      <c r="G71" s="6" t="s">
        <v>130</v>
      </c>
      <c r="H71" s="6" t="s">
        <v>35</v>
      </c>
      <c r="I71" s="6" t="s">
        <v>12</v>
      </c>
      <c r="J71" s="6" t="s">
        <v>433</v>
      </c>
      <c r="K71" s="6" t="s">
        <v>454</v>
      </c>
      <c r="L71" s="6" t="s">
        <v>19</v>
      </c>
      <c r="M71" s="6" t="s">
        <v>36</v>
      </c>
      <c r="N71" s="6" t="s">
        <v>36</v>
      </c>
      <c r="O71" s="6" t="s">
        <v>36</v>
      </c>
      <c r="P71" s="6" t="s">
        <v>36</v>
      </c>
      <c r="Q71" s="6" t="s">
        <v>36</v>
      </c>
      <c r="R71" s="6" t="s">
        <v>36</v>
      </c>
      <c r="S71" s="6"/>
    </row>
    <row r="72" spans="1:19" s="7" customFormat="1" ht="26.1" customHeight="1" x14ac:dyDescent="0.25">
      <c r="A72" s="53" t="s">
        <v>109</v>
      </c>
      <c r="B72" s="7" t="s">
        <v>33</v>
      </c>
      <c r="C72" s="7">
        <v>2017</v>
      </c>
      <c r="D72" s="7">
        <v>3327</v>
      </c>
      <c r="E72" s="6" t="s">
        <v>502</v>
      </c>
      <c r="F72" s="7" t="s">
        <v>281</v>
      </c>
      <c r="G72" s="7" t="s">
        <v>108</v>
      </c>
      <c r="H72" s="7" t="s">
        <v>35</v>
      </c>
      <c r="I72" s="7" t="s">
        <v>15</v>
      </c>
      <c r="J72" s="61" t="s">
        <v>420</v>
      </c>
      <c r="K72" s="61" t="s">
        <v>457</v>
      </c>
      <c r="L72" s="7" t="s">
        <v>19</v>
      </c>
      <c r="M72" s="7" t="s">
        <v>283</v>
      </c>
      <c r="N72" s="7" t="s">
        <v>36</v>
      </c>
      <c r="O72" s="7" t="s">
        <v>36</v>
      </c>
      <c r="P72" s="7" t="s">
        <v>282</v>
      </c>
      <c r="Q72" s="7" t="s">
        <v>36</v>
      </c>
      <c r="R72" s="7" t="s">
        <v>36</v>
      </c>
    </row>
    <row r="73" spans="1:19" s="7" customFormat="1" ht="26.1" customHeight="1" x14ac:dyDescent="0.25">
      <c r="A73" s="52" t="s">
        <v>100</v>
      </c>
      <c r="B73" s="6" t="s">
        <v>33</v>
      </c>
      <c r="C73" s="6">
        <v>2017</v>
      </c>
      <c r="D73" s="6">
        <v>3332</v>
      </c>
      <c r="E73" s="6" t="s">
        <v>502</v>
      </c>
      <c r="F73" s="6" t="s">
        <v>40</v>
      </c>
      <c r="G73" s="6" t="s">
        <v>41</v>
      </c>
      <c r="H73" s="6" t="s">
        <v>35</v>
      </c>
      <c r="I73" s="6" t="s">
        <v>12</v>
      </c>
      <c r="J73" s="6" t="s">
        <v>419</v>
      </c>
      <c r="K73" s="6" t="s">
        <v>434</v>
      </c>
      <c r="L73" s="6" t="s">
        <v>19</v>
      </c>
      <c r="M73" s="6" t="s">
        <v>36</v>
      </c>
      <c r="N73" s="6" t="s">
        <v>36</v>
      </c>
      <c r="O73" s="6" t="s">
        <v>36</v>
      </c>
      <c r="P73" s="6" t="s">
        <v>36</v>
      </c>
      <c r="Q73" s="6" t="s">
        <v>36</v>
      </c>
      <c r="R73" s="6" t="s">
        <v>36</v>
      </c>
      <c r="S73" s="6"/>
    </row>
    <row r="74" spans="1:19" s="6" customFormat="1" ht="26.1" customHeight="1" x14ac:dyDescent="0.25">
      <c r="A74" s="52" t="s">
        <v>90</v>
      </c>
      <c r="B74" s="6" t="s">
        <v>33</v>
      </c>
      <c r="C74" s="6">
        <v>2017</v>
      </c>
      <c r="D74" s="6">
        <v>3357</v>
      </c>
      <c r="E74" s="6" t="s">
        <v>502</v>
      </c>
      <c r="F74" s="6" t="s">
        <v>72</v>
      </c>
      <c r="G74" s="6" t="s">
        <v>79</v>
      </c>
      <c r="H74" s="6" t="s">
        <v>35</v>
      </c>
      <c r="I74" s="6" t="s">
        <v>15</v>
      </c>
      <c r="J74" s="6" t="s">
        <v>419</v>
      </c>
      <c r="K74" s="6" t="s">
        <v>455</v>
      </c>
      <c r="L74" s="6" t="s">
        <v>18</v>
      </c>
      <c r="M74" s="6" t="s">
        <v>76</v>
      </c>
      <c r="N74" s="6" t="s">
        <v>58</v>
      </c>
      <c r="O74" s="6" t="s">
        <v>18</v>
      </c>
      <c r="P74" s="6" t="s">
        <v>73</v>
      </c>
      <c r="Q74" s="6" t="s">
        <v>77</v>
      </c>
    </row>
    <row r="75" spans="1:19" s="6" customFormat="1" ht="26.1" customHeight="1" x14ac:dyDescent="0.25">
      <c r="A75" s="52" t="s">
        <v>150</v>
      </c>
      <c r="B75" s="7" t="s">
        <v>33</v>
      </c>
      <c r="C75" s="7">
        <v>2017</v>
      </c>
      <c r="D75" s="7">
        <v>3362</v>
      </c>
      <c r="E75" s="6" t="s">
        <v>140</v>
      </c>
      <c r="F75" s="7" t="s">
        <v>268</v>
      </c>
      <c r="G75" s="7" t="s">
        <v>148</v>
      </c>
      <c r="H75" s="7" t="s">
        <v>35</v>
      </c>
      <c r="I75" s="7" t="s">
        <v>12</v>
      </c>
      <c r="J75" s="61" t="s">
        <v>419</v>
      </c>
      <c r="K75" s="61" t="s">
        <v>515</v>
      </c>
      <c r="L75" s="7" t="s">
        <v>19</v>
      </c>
      <c r="M75" s="7" t="s">
        <v>36</v>
      </c>
      <c r="N75" s="7" t="s">
        <v>36</v>
      </c>
      <c r="O75" s="7" t="s">
        <v>36</v>
      </c>
      <c r="P75" s="7" t="s">
        <v>36</v>
      </c>
      <c r="Q75" s="7" t="s">
        <v>36</v>
      </c>
      <c r="R75" s="7" t="s">
        <v>36</v>
      </c>
      <c r="S75" s="7" t="s">
        <v>149</v>
      </c>
    </row>
    <row r="76" spans="1:19" s="6" customFormat="1" ht="26.1" customHeight="1" x14ac:dyDescent="0.25">
      <c r="A76" s="52" t="s">
        <v>150</v>
      </c>
      <c r="B76" s="6" t="s">
        <v>349</v>
      </c>
      <c r="C76" s="6">
        <v>2018</v>
      </c>
      <c r="D76" s="6">
        <v>3384</v>
      </c>
      <c r="E76" s="6" t="s">
        <v>140</v>
      </c>
      <c r="F76" s="6" t="s">
        <v>294</v>
      </c>
      <c r="G76" s="6" t="s">
        <v>261</v>
      </c>
      <c r="H76" s="6" t="s">
        <v>35</v>
      </c>
      <c r="I76" s="7" t="s">
        <v>15</v>
      </c>
      <c r="J76" s="7" t="s">
        <v>14</v>
      </c>
      <c r="K76" s="7" t="s">
        <v>456</v>
      </c>
      <c r="L76" s="7" t="s">
        <v>19</v>
      </c>
      <c r="M76" s="7" t="s">
        <v>36</v>
      </c>
      <c r="N76" s="7" t="s">
        <v>36</v>
      </c>
      <c r="O76" s="7" t="s">
        <v>36</v>
      </c>
      <c r="P76" s="7" t="s">
        <v>36</v>
      </c>
      <c r="Q76" s="7" t="s">
        <v>36</v>
      </c>
      <c r="R76" s="7" t="s">
        <v>36</v>
      </c>
    </row>
    <row r="77" spans="1:19" s="6" customFormat="1" ht="26.1" customHeight="1" x14ac:dyDescent="0.25">
      <c r="A77" s="52" t="s">
        <v>150</v>
      </c>
      <c r="B77" s="6" t="s">
        <v>349</v>
      </c>
      <c r="C77" s="6">
        <v>2018</v>
      </c>
      <c r="D77" s="6">
        <v>3385</v>
      </c>
      <c r="E77" s="6" t="s">
        <v>140</v>
      </c>
      <c r="F77" s="6" t="s">
        <v>286</v>
      </c>
      <c r="G77" s="6" t="s">
        <v>261</v>
      </c>
      <c r="H77" s="6" t="s">
        <v>35</v>
      </c>
      <c r="I77" s="7" t="s">
        <v>15</v>
      </c>
      <c r="J77" s="7" t="s">
        <v>14</v>
      </c>
      <c r="K77" s="7" t="s">
        <v>456</v>
      </c>
      <c r="L77" s="7" t="s">
        <v>19</v>
      </c>
      <c r="M77" s="7" t="s">
        <v>36</v>
      </c>
      <c r="N77" s="7" t="s">
        <v>36</v>
      </c>
      <c r="O77" s="7" t="s">
        <v>36</v>
      </c>
      <c r="P77" s="7" t="s">
        <v>36</v>
      </c>
      <c r="Q77" s="7" t="s">
        <v>36</v>
      </c>
      <c r="R77" s="7" t="s">
        <v>36</v>
      </c>
    </row>
    <row r="78" spans="1:19" s="6" customFormat="1" ht="26.1" customHeight="1" x14ac:dyDescent="0.25">
      <c r="A78" s="52" t="s">
        <v>150</v>
      </c>
      <c r="B78" s="6" t="s">
        <v>349</v>
      </c>
      <c r="C78" s="6">
        <v>2018</v>
      </c>
      <c r="D78" s="6">
        <v>3386</v>
      </c>
      <c r="E78" s="6" t="s">
        <v>140</v>
      </c>
      <c r="F78" s="6" t="s">
        <v>285</v>
      </c>
      <c r="G78" s="6" t="s">
        <v>261</v>
      </c>
      <c r="H78" s="6" t="s">
        <v>35</v>
      </c>
      <c r="I78" s="7" t="s">
        <v>15</v>
      </c>
      <c r="J78" s="7" t="s">
        <v>14</v>
      </c>
      <c r="K78" s="7" t="s">
        <v>456</v>
      </c>
      <c r="L78" s="7" t="s">
        <v>19</v>
      </c>
      <c r="M78" s="7" t="s">
        <v>36</v>
      </c>
      <c r="N78" s="7" t="s">
        <v>36</v>
      </c>
      <c r="O78" s="7" t="s">
        <v>36</v>
      </c>
      <c r="P78" s="7" t="s">
        <v>36</v>
      </c>
      <c r="Q78" s="7" t="s">
        <v>36</v>
      </c>
      <c r="R78" s="7" t="s">
        <v>36</v>
      </c>
    </row>
    <row r="79" spans="1:19" s="6" customFormat="1" ht="26.1" customHeight="1" x14ac:dyDescent="0.25">
      <c r="A79" s="52" t="s">
        <v>100</v>
      </c>
      <c r="B79" s="6" t="s">
        <v>349</v>
      </c>
      <c r="C79" s="6">
        <v>2018</v>
      </c>
      <c r="D79" s="6">
        <v>3389</v>
      </c>
      <c r="E79" s="6" t="s">
        <v>502</v>
      </c>
      <c r="F79" s="6" t="s">
        <v>332</v>
      </c>
      <c r="G79" s="6" t="s">
        <v>218</v>
      </c>
      <c r="H79" s="6" t="s">
        <v>35</v>
      </c>
      <c r="I79" s="6" t="s">
        <v>12</v>
      </c>
      <c r="J79" s="6" t="s">
        <v>14</v>
      </c>
      <c r="K79" s="6" t="s">
        <v>441</v>
      </c>
      <c r="L79" s="6" t="s">
        <v>19</v>
      </c>
      <c r="M79" s="6" t="s">
        <v>36</v>
      </c>
      <c r="N79" s="6" t="s">
        <v>36</v>
      </c>
      <c r="O79" s="6" t="s">
        <v>36</v>
      </c>
      <c r="P79" s="6" t="s">
        <v>36</v>
      </c>
      <c r="Q79" s="6" t="s">
        <v>36</v>
      </c>
      <c r="R79" s="6" t="s">
        <v>36</v>
      </c>
    </row>
    <row r="80" spans="1:19" s="6" customFormat="1" ht="26.1" customHeight="1" x14ac:dyDescent="0.25">
      <c r="A80" s="52" t="s">
        <v>90</v>
      </c>
      <c r="B80" s="7" t="s">
        <v>349</v>
      </c>
      <c r="C80" s="7">
        <v>2018</v>
      </c>
      <c r="D80" s="7">
        <v>3397</v>
      </c>
      <c r="E80" s="6" t="s">
        <v>140</v>
      </c>
      <c r="F80" s="7" t="s">
        <v>306</v>
      </c>
      <c r="G80" s="7" t="s">
        <v>171</v>
      </c>
      <c r="H80" s="7" t="s">
        <v>35</v>
      </c>
      <c r="I80" s="7" t="s">
        <v>9</v>
      </c>
      <c r="J80" s="7" t="s">
        <v>431</v>
      </c>
      <c r="K80" s="7" t="s">
        <v>442</v>
      </c>
      <c r="L80" s="7" t="s">
        <v>19</v>
      </c>
      <c r="M80" s="7" t="s">
        <v>19</v>
      </c>
      <c r="N80" s="7" t="s">
        <v>36</v>
      </c>
      <c r="O80" s="7" t="s">
        <v>36</v>
      </c>
      <c r="P80" s="7" t="s">
        <v>36</v>
      </c>
      <c r="Q80" s="7" t="s">
        <v>36</v>
      </c>
      <c r="R80" s="7" t="s">
        <v>36</v>
      </c>
      <c r="S80" s="7" t="s">
        <v>172</v>
      </c>
    </row>
    <row r="81" spans="1:19" s="6" customFormat="1" ht="26.1" customHeight="1" x14ac:dyDescent="0.25">
      <c r="A81" s="52" t="s">
        <v>100</v>
      </c>
      <c r="B81" s="6" t="s">
        <v>349</v>
      </c>
      <c r="C81" s="6">
        <v>2018</v>
      </c>
      <c r="D81" s="6">
        <v>3400</v>
      </c>
      <c r="E81" s="6" t="s">
        <v>502</v>
      </c>
      <c r="F81" s="6" t="s">
        <v>333</v>
      </c>
      <c r="G81" s="6" t="s">
        <v>99</v>
      </c>
      <c r="H81" s="6" t="s">
        <v>35</v>
      </c>
      <c r="I81" s="6" t="s">
        <v>12</v>
      </c>
      <c r="J81" s="6" t="s">
        <v>421</v>
      </c>
      <c r="K81" s="6" t="s">
        <v>441</v>
      </c>
      <c r="L81" s="6" t="s">
        <v>19</v>
      </c>
      <c r="M81" s="6" t="s">
        <v>36</v>
      </c>
      <c r="N81" s="6" t="s">
        <v>36</v>
      </c>
      <c r="O81" s="6" t="s">
        <v>36</v>
      </c>
      <c r="P81" s="6" t="s">
        <v>36</v>
      </c>
      <c r="Q81" s="6" t="s">
        <v>36</v>
      </c>
      <c r="R81" s="6" t="s">
        <v>36</v>
      </c>
    </row>
    <row r="82" spans="1:19" s="6" customFormat="1" ht="26.1" customHeight="1" x14ac:dyDescent="0.25">
      <c r="A82" s="52" t="s">
        <v>175</v>
      </c>
      <c r="B82" s="6" t="s">
        <v>349</v>
      </c>
      <c r="C82" s="6">
        <v>2018</v>
      </c>
      <c r="D82" s="6">
        <v>3402</v>
      </c>
      <c r="E82" s="6" t="s">
        <v>502</v>
      </c>
      <c r="F82" s="6" t="s">
        <v>307</v>
      </c>
      <c r="G82" s="6" t="s">
        <v>112</v>
      </c>
      <c r="H82" s="6" t="s">
        <v>35</v>
      </c>
      <c r="I82" s="6" t="s">
        <v>12</v>
      </c>
      <c r="J82" s="6" t="s">
        <v>14</v>
      </c>
      <c r="K82" s="6" t="s">
        <v>456</v>
      </c>
      <c r="L82" s="6" t="s">
        <v>18</v>
      </c>
      <c r="M82" s="6" t="s">
        <v>18</v>
      </c>
      <c r="N82" s="6" t="s">
        <v>58</v>
      </c>
      <c r="O82" s="6" t="s">
        <v>19</v>
      </c>
      <c r="P82" s="6" t="s">
        <v>400</v>
      </c>
      <c r="Q82" s="6" t="s">
        <v>19</v>
      </c>
      <c r="R82" s="6" t="s">
        <v>36</v>
      </c>
    </row>
    <row r="83" spans="1:19" s="7" customFormat="1" ht="26.1" customHeight="1" x14ac:dyDescent="0.25">
      <c r="A83" s="52" t="s">
        <v>175</v>
      </c>
      <c r="B83" s="6" t="s">
        <v>349</v>
      </c>
      <c r="C83" s="6">
        <v>2018</v>
      </c>
      <c r="D83" s="6">
        <v>3403</v>
      </c>
      <c r="E83" s="6" t="s">
        <v>502</v>
      </c>
      <c r="F83" s="6" t="s">
        <v>308</v>
      </c>
      <c r="G83" s="6" t="s">
        <v>112</v>
      </c>
      <c r="H83" s="6" t="s">
        <v>35</v>
      </c>
      <c r="I83" s="6" t="s">
        <v>12</v>
      </c>
      <c r="J83" s="6" t="s">
        <v>14</v>
      </c>
      <c r="K83" s="6" t="s">
        <v>456</v>
      </c>
      <c r="L83" s="6" t="s">
        <v>18</v>
      </c>
      <c r="M83" s="6" t="s">
        <v>18</v>
      </c>
      <c r="N83" s="6" t="s">
        <v>58</v>
      </c>
      <c r="O83" s="6" t="s">
        <v>19</v>
      </c>
      <c r="P83" s="6" t="s">
        <v>400</v>
      </c>
      <c r="Q83" s="6" t="s">
        <v>19</v>
      </c>
      <c r="R83" s="6" t="s">
        <v>36</v>
      </c>
      <c r="S83" s="6"/>
    </row>
    <row r="84" spans="1:19" s="6" customFormat="1" ht="26.1" customHeight="1" x14ac:dyDescent="0.25">
      <c r="A84" s="52" t="s">
        <v>227</v>
      </c>
      <c r="B84" s="6" t="s">
        <v>349</v>
      </c>
      <c r="C84" s="6">
        <v>2018</v>
      </c>
      <c r="D84" s="6">
        <v>3404</v>
      </c>
      <c r="E84" s="6" t="s">
        <v>140</v>
      </c>
      <c r="F84" s="6" t="s">
        <v>338</v>
      </c>
      <c r="G84" s="6" t="s">
        <v>265</v>
      </c>
      <c r="H84" s="6" t="s">
        <v>35</v>
      </c>
      <c r="I84" s="6" t="s">
        <v>15</v>
      </c>
      <c r="J84" s="60" t="s">
        <v>14</v>
      </c>
      <c r="K84" s="60" t="s">
        <v>456</v>
      </c>
      <c r="L84" s="6" t="s">
        <v>18</v>
      </c>
      <c r="M84" s="6" t="s">
        <v>18</v>
      </c>
      <c r="N84" s="6" t="s">
        <v>58</v>
      </c>
      <c r="O84" s="6" t="s">
        <v>18</v>
      </c>
      <c r="P84" s="6" t="s">
        <v>400</v>
      </c>
      <c r="Q84" s="6" t="s">
        <v>19</v>
      </c>
      <c r="R84" s="6" t="s">
        <v>36</v>
      </c>
      <c r="S84" s="6" t="s">
        <v>195</v>
      </c>
    </row>
    <row r="85" spans="1:19" s="7" customFormat="1" ht="26.1" customHeight="1" x14ac:dyDescent="0.25">
      <c r="A85" s="52" t="s">
        <v>227</v>
      </c>
      <c r="B85" s="6" t="s">
        <v>349</v>
      </c>
      <c r="C85" s="6">
        <v>2018</v>
      </c>
      <c r="D85" s="6">
        <v>3405</v>
      </c>
      <c r="E85" s="6" t="s">
        <v>140</v>
      </c>
      <c r="F85" s="6" t="s">
        <v>339</v>
      </c>
      <c r="G85" s="6" t="s">
        <v>265</v>
      </c>
      <c r="H85" s="6" t="s">
        <v>35</v>
      </c>
      <c r="I85" s="6" t="s">
        <v>15</v>
      </c>
      <c r="J85" s="60" t="s">
        <v>14</v>
      </c>
      <c r="K85" s="60" t="s">
        <v>456</v>
      </c>
      <c r="L85" s="6" t="s">
        <v>18</v>
      </c>
      <c r="M85" s="6" t="s">
        <v>18</v>
      </c>
      <c r="N85" s="6" t="s">
        <v>58</v>
      </c>
      <c r="O85" s="6" t="s">
        <v>18</v>
      </c>
      <c r="P85" s="6" t="s">
        <v>400</v>
      </c>
      <c r="Q85" s="6" t="s">
        <v>19</v>
      </c>
      <c r="R85" s="6" t="s">
        <v>36</v>
      </c>
      <c r="S85" s="6" t="s">
        <v>195</v>
      </c>
    </row>
    <row r="86" spans="1:19" s="6" customFormat="1" ht="26.1" customHeight="1" x14ac:dyDescent="0.25">
      <c r="A86" s="52" t="s">
        <v>227</v>
      </c>
      <c r="B86" s="6" t="s">
        <v>349</v>
      </c>
      <c r="C86" s="6">
        <v>2018</v>
      </c>
      <c r="D86" s="6">
        <v>3407</v>
      </c>
      <c r="E86" s="6" t="s">
        <v>140</v>
      </c>
      <c r="F86" s="6" t="s">
        <v>340</v>
      </c>
      <c r="G86" s="6" t="s">
        <v>266</v>
      </c>
      <c r="H86" s="6" t="s">
        <v>35</v>
      </c>
      <c r="I86" s="6" t="s">
        <v>15</v>
      </c>
      <c r="J86" s="60" t="s">
        <v>14</v>
      </c>
      <c r="K86" s="60" t="s">
        <v>455</v>
      </c>
      <c r="L86" s="6" t="s">
        <v>19</v>
      </c>
      <c r="M86" s="6" t="s">
        <v>36</v>
      </c>
      <c r="N86" s="6" t="s">
        <v>36</v>
      </c>
      <c r="O86" s="6" t="s">
        <v>36</v>
      </c>
      <c r="P86" s="6" t="s">
        <v>36</v>
      </c>
      <c r="Q86" s="6" t="s">
        <v>36</v>
      </c>
      <c r="R86" s="6" t="s">
        <v>36</v>
      </c>
      <c r="S86" s="6" t="s">
        <v>195</v>
      </c>
    </row>
    <row r="87" spans="1:19" s="7" customFormat="1" ht="26.1" customHeight="1" x14ac:dyDescent="0.25">
      <c r="A87" s="52" t="s">
        <v>123</v>
      </c>
      <c r="B87" s="6" t="s">
        <v>349</v>
      </c>
      <c r="C87" s="6">
        <v>2018</v>
      </c>
      <c r="D87" s="6">
        <v>3420</v>
      </c>
      <c r="E87" s="6" t="s">
        <v>502</v>
      </c>
      <c r="F87" s="6" t="s">
        <v>287</v>
      </c>
      <c r="G87" s="6" t="s">
        <v>249</v>
      </c>
      <c r="H87" s="6" t="s">
        <v>35</v>
      </c>
      <c r="I87" s="6" t="s">
        <v>10</v>
      </c>
      <c r="J87" s="6" t="s">
        <v>14</v>
      </c>
      <c r="K87" s="6" t="s">
        <v>436</v>
      </c>
      <c r="L87" s="6" t="s">
        <v>19</v>
      </c>
      <c r="M87" s="6" t="s">
        <v>36</v>
      </c>
      <c r="N87" s="6" t="s">
        <v>36</v>
      </c>
      <c r="O87" s="6" t="s">
        <v>36</v>
      </c>
      <c r="P87" s="6" t="s">
        <v>36</v>
      </c>
      <c r="Q87" s="6" t="s">
        <v>36</v>
      </c>
      <c r="R87" s="6" t="s">
        <v>36</v>
      </c>
      <c r="S87" s="6"/>
    </row>
    <row r="88" spans="1:19" s="6" customFormat="1" ht="26.1" customHeight="1" x14ac:dyDescent="0.25">
      <c r="A88" s="52" t="s">
        <v>123</v>
      </c>
      <c r="B88" s="7" t="s">
        <v>349</v>
      </c>
      <c r="C88" s="7">
        <v>2018</v>
      </c>
      <c r="D88" s="7">
        <v>3422</v>
      </c>
      <c r="E88" s="6" t="s">
        <v>502</v>
      </c>
      <c r="F88" s="7" t="s">
        <v>288</v>
      </c>
      <c r="G88" s="7" t="s">
        <v>249</v>
      </c>
      <c r="H88" s="7" t="s">
        <v>35</v>
      </c>
      <c r="I88" s="7" t="s">
        <v>10</v>
      </c>
      <c r="J88" s="7" t="s">
        <v>14</v>
      </c>
      <c r="K88" s="7" t="s">
        <v>436</v>
      </c>
      <c r="L88" s="7" t="s">
        <v>19</v>
      </c>
      <c r="M88" s="7" t="s">
        <v>36</v>
      </c>
      <c r="N88" s="7" t="s">
        <v>36</v>
      </c>
      <c r="O88" s="7" t="s">
        <v>36</v>
      </c>
      <c r="P88" s="7" t="s">
        <v>36</v>
      </c>
      <c r="Q88" s="7" t="s">
        <v>36</v>
      </c>
      <c r="R88" s="7" t="s">
        <v>36</v>
      </c>
      <c r="S88" s="7"/>
    </row>
    <row r="89" spans="1:19" s="6" customFormat="1" ht="26.1" customHeight="1" x14ac:dyDescent="0.25">
      <c r="A89" s="52" t="s">
        <v>48</v>
      </c>
      <c r="B89" s="6" t="s">
        <v>349</v>
      </c>
      <c r="C89" s="6">
        <v>2018</v>
      </c>
      <c r="D89" s="6" t="s">
        <v>312</v>
      </c>
      <c r="E89" s="6" t="s">
        <v>502</v>
      </c>
      <c r="F89" s="6" t="s">
        <v>313</v>
      </c>
      <c r="G89" s="6" t="s">
        <v>112</v>
      </c>
      <c r="H89" s="6" t="s">
        <v>53</v>
      </c>
      <c r="I89" s="6" t="s">
        <v>15</v>
      </c>
      <c r="J89" s="61" t="s">
        <v>420</v>
      </c>
      <c r="K89" s="61" t="s">
        <v>516</v>
      </c>
      <c r="L89" s="6" t="s">
        <v>18</v>
      </c>
      <c r="M89" s="6" t="s">
        <v>18</v>
      </c>
      <c r="N89" s="6" t="s">
        <v>278</v>
      </c>
      <c r="O89" s="6" t="s">
        <v>18</v>
      </c>
      <c r="P89" s="6" t="s">
        <v>355</v>
      </c>
      <c r="Q89" s="6" t="s">
        <v>19</v>
      </c>
      <c r="R89" s="6" t="s">
        <v>36</v>
      </c>
    </row>
    <row r="90" spans="1:19" s="6" customFormat="1" ht="26.1" customHeight="1" x14ac:dyDescent="0.25">
      <c r="A90" s="52" t="s">
        <v>100</v>
      </c>
      <c r="B90" s="6" t="s">
        <v>349</v>
      </c>
      <c r="C90" s="6">
        <v>2018</v>
      </c>
      <c r="D90" s="6" t="s">
        <v>323</v>
      </c>
      <c r="E90" s="6" t="s">
        <v>502</v>
      </c>
      <c r="F90" s="6" t="s">
        <v>324</v>
      </c>
      <c r="G90" s="6" t="s">
        <v>202</v>
      </c>
      <c r="H90" s="6" t="s">
        <v>53</v>
      </c>
      <c r="I90" s="6" t="s">
        <v>12</v>
      </c>
      <c r="J90" s="61" t="s">
        <v>514</v>
      </c>
      <c r="K90" s="61" t="s">
        <v>457</v>
      </c>
      <c r="L90" s="6" t="s">
        <v>19</v>
      </c>
      <c r="M90" s="6" t="s">
        <v>36</v>
      </c>
      <c r="N90" s="6" t="s">
        <v>36</v>
      </c>
      <c r="O90" s="6" t="s">
        <v>36</v>
      </c>
      <c r="P90" s="6" t="s">
        <v>36</v>
      </c>
      <c r="Q90" s="6" t="s">
        <v>36</v>
      </c>
      <c r="R90" s="6" t="s">
        <v>36</v>
      </c>
    </row>
    <row r="91" spans="1:19" s="6" customFormat="1" ht="26.1" customHeight="1" x14ac:dyDescent="0.25">
      <c r="A91" s="52" t="s">
        <v>100</v>
      </c>
      <c r="B91" s="6" t="s">
        <v>33</v>
      </c>
      <c r="C91" s="6">
        <v>2017</v>
      </c>
      <c r="D91" s="6" t="s">
        <v>42</v>
      </c>
      <c r="E91" s="6" t="s">
        <v>502</v>
      </c>
      <c r="F91" s="6" t="s">
        <v>43</v>
      </c>
      <c r="G91" s="6" t="s">
        <v>44</v>
      </c>
      <c r="H91" s="6" t="s">
        <v>35</v>
      </c>
      <c r="I91" s="6" t="s">
        <v>12</v>
      </c>
      <c r="J91" s="6" t="s">
        <v>420</v>
      </c>
      <c r="K91" s="6" t="s">
        <v>457</v>
      </c>
      <c r="L91" s="6" t="s">
        <v>19</v>
      </c>
      <c r="M91" s="6" t="s">
        <v>36</v>
      </c>
      <c r="N91" s="6" t="s">
        <v>36</v>
      </c>
      <c r="O91" s="6" t="s">
        <v>36</v>
      </c>
      <c r="P91" s="6" t="s">
        <v>36</v>
      </c>
      <c r="Q91" s="6" t="s">
        <v>36</v>
      </c>
      <c r="R91" s="6" t="s">
        <v>36</v>
      </c>
    </row>
    <row r="92" spans="1:19" s="6" customFormat="1" ht="26.1" customHeight="1" x14ac:dyDescent="0.25">
      <c r="A92" s="52" t="s">
        <v>45</v>
      </c>
      <c r="B92" s="6" t="s">
        <v>33</v>
      </c>
      <c r="C92" s="6">
        <v>2017</v>
      </c>
      <c r="D92" s="6" t="s">
        <v>47</v>
      </c>
      <c r="E92" s="6" t="s">
        <v>502</v>
      </c>
      <c r="F92" s="6" t="s">
        <v>46</v>
      </c>
      <c r="G92" s="6" t="s">
        <v>37</v>
      </c>
      <c r="H92" s="6" t="s">
        <v>35</v>
      </c>
      <c r="I92" s="6" t="s">
        <v>12</v>
      </c>
      <c r="J92" s="61" t="s">
        <v>432</v>
      </c>
      <c r="K92" s="61" t="s">
        <v>457</v>
      </c>
      <c r="L92" s="6" t="s">
        <v>19</v>
      </c>
      <c r="M92" s="6" t="s">
        <v>36</v>
      </c>
      <c r="N92" s="6" t="s">
        <v>36</v>
      </c>
      <c r="O92" s="6" t="s">
        <v>36</v>
      </c>
      <c r="P92" s="6" t="s">
        <v>36</v>
      </c>
      <c r="Q92" s="6" t="s">
        <v>36</v>
      </c>
      <c r="R92" s="6" t="s">
        <v>36</v>
      </c>
    </row>
    <row r="93" spans="1:19" s="6" customFormat="1" ht="26.1" customHeight="1" x14ac:dyDescent="0.25">
      <c r="A93" s="52" t="s">
        <v>150</v>
      </c>
      <c r="B93" s="6" t="s">
        <v>349</v>
      </c>
      <c r="C93" s="6">
        <v>2018</v>
      </c>
      <c r="D93" s="6" t="s">
        <v>362</v>
      </c>
      <c r="E93" s="6" t="s">
        <v>502</v>
      </c>
      <c r="F93" s="6" t="s">
        <v>293</v>
      </c>
      <c r="G93" s="6" t="s">
        <v>148</v>
      </c>
      <c r="H93" s="6" t="s">
        <v>35</v>
      </c>
      <c r="I93" s="7" t="s">
        <v>12</v>
      </c>
      <c r="J93" s="7" t="s">
        <v>419</v>
      </c>
      <c r="K93" s="7" t="s">
        <v>457</v>
      </c>
      <c r="L93" s="7" t="s">
        <v>19</v>
      </c>
      <c r="M93" s="7" t="s">
        <v>36</v>
      </c>
      <c r="N93" s="7" t="s">
        <v>36</v>
      </c>
      <c r="O93" s="7" t="s">
        <v>36</v>
      </c>
      <c r="P93" s="7" t="s">
        <v>36</v>
      </c>
      <c r="Q93" s="7" t="s">
        <v>36</v>
      </c>
      <c r="R93" s="7" t="s">
        <v>36</v>
      </c>
    </row>
    <row r="94" spans="1:19" s="6" customFormat="1" ht="26.1" customHeight="1" x14ac:dyDescent="0.25">
      <c r="A94" s="52" t="s">
        <v>150</v>
      </c>
      <c r="B94" s="6" t="s">
        <v>349</v>
      </c>
      <c r="C94" s="6">
        <v>2018</v>
      </c>
      <c r="D94" s="6" t="s">
        <v>284</v>
      </c>
      <c r="E94" s="6" t="s">
        <v>140</v>
      </c>
      <c r="F94" s="6" t="s">
        <v>291</v>
      </c>
      <c r="G94" s="6" t="s">
        <v>256</v>
      </c>
      <c r="H94" s="6" t="s">
        <v>35</v>
      </c>
      <c r="I94" s="7" t="s">
        <v>12</v>
      </c>
      <c r="J94" s="7" t="s">
        <v>422</v>
      </c>
      <c r="K94" s="7" t="s">
        <v>457</v>
      </c>
      <c r="L94" s="7" t="s">
        <v>19</v>
      </c>
      <c r="M94" s="7" t="s">
        <v>36</v>
      </c>
      <c r="N94" s="7" t="s">
        <v>36</v>
      </c>
      <c r="O94" s="7" t="s">
        <v>36</v>
      </c>
      <c r="P94" s="7" t="s">
        <v>36</v>
      </c>
      <c r="Q94" s="7" t="s">
        <v>36</v>
      </c>
      <c r="R94" s="7" t="s">
        <v>36</v>
      </c>
    </row>
    <row r="95" spans="1:19" s="6" customFormat="1" ht="26.1" customHeight="1" x14ac:dyDescent="0.25">
      <c r="A95" s="52" t="s">
        <v>185</v>
      </c>
      <c r="B95" s="7" t="s">
        <v>349</v>
      </c>
      <c r="C95" s="7">
        <v>2018</v>
      </c>
      <c r="D95" s="7">
        <v>55</v>
      </c>
      <c r="E95" s="6" t="s">
        <v>140</v>
      </c>
      <c r="F95" s="7" t="s">
        <v>322</v>
      </c>
      <c r="G95" s="7" t="s">
        <v>63</v>
      </c>
      <c r="H95" s="7" t="s">
        <v>53</v>
      </c>
      <c r="I95" s="7" t="s">
        <v>9</v>
      </c>
      <c r="J95" s="7" t="s">
        <v>419</v>
      </c>
      <c r="K95" s="7" t="s">
        <v>435</v>
      </c>
      <c r="L95" s="7" t="s">
        <v>19</v>
      </c>
      <c r="M95" s="7" t="s">
        <v>36</v>
      </c>
      <c r="N95" s="7" t="s">
        <v>36</v>
      </c>
      <c r="O95" s="7" t="s">
        <v>36</v>
      </c>
      <c r="P95" s="7" t="s">
        <v>36</v>
      </c>
      <c r="Q95" s="7" t="s">
        <v>36</v>
      </c>
      <c r="R95" s="7" t="s">
        <v>36</v>
      </c>
      <c r="S95" s="7" t="s">
        <v>195</v>
      </c>
    </row>
    <row r="96" spans="1:19" s="6" customFormat="1" ht="26.1" customHeight="1" x14ac:dyDescent="0.25"/>
    <row r="97" s="6" customFormat="1" ht="26.1" customHeight="1" x14ac:dyDescent="0.25"/>
  </sheetData>
  <sheetProtection algorithmName="SHA-512" hashValue="lH7uCu/z6CM9qqk/l1j+PnSUytBg7D4TZxE8rXWiEsIhVw1ewgruLrvVWf1AUyR4RCooA0LEvxedWc2sPYCziw==" saltValue="P1PwK+FlwcfF4xsGNuPMJQ==" spinCount="100000" sheet="1" objects="1" scenarios="1" sort="0" autoFilter="0"/>
  <autoFilter ref="A1:S95">
    <sortState ref="A2:AL95">
      <sortCondition ref="D1:D95"/>
    </sortState>
  </autoFilter>
  <conditionalFormatting sqref="A72:J72 A2:J2 L72:S72 L2:S2 A73:S95 A3:S71">
    <cfRule type="expression" dxfId="0" priority="1">
      <formula>MOD(ROW(), 2)=1</formula>
    </cfRule>
  </conditionalFormatting>
  <hyperlinks>
    <hyperlink ref="A2" r:id="rId1"/>
    <hyperlink ref="A3" r:id="rId2"/>
    <hyperlink ref="A21:A23" r:id="rId3" display="Patient Experience and Function"/>
    <hyperlink ref="A28" r:id="rId4"/>
    <hyperlink ref="A36" r:id="rId5"/>
    <hyperlink ref="A38" r:id="rId6"/>
    <hyperlink ref="A55" r:id="rId7"/>
    <hyperlink ref="A61" r:id="rId8"/>
    <hyperlink ref="A63" r:id="rId9"/>
    <hyperlink ref="A68:A71" r:id="rId10" display="Patient Experience and Function"/>
    <hyperlink ref="A87:A88" r:id="rId11" display="Patient Experience and Function"/>
    <hyperlink ref="A39" r:id="rId12"/>
    <hyperlink ref="A84:A86" r:id="rId13" display="All-Cause Admissions and Readmissions"/>
    <hyperlink ref="A15" r:id="rId14"/>
    <hyperlink ref="A41:A45" r:id="rId15" display="Behavioral Health and Substance Use"/>
    <hyperlink ref="A48" r:id="rId16"/>
    <hyperlink ref="A65:A67" r:id="rId17" display="Behavioral Health and Substance Use"/>
    <hyperlink ref="A73" r:id="rId18"/>
    <hyperlink ref="A79" r:id="rId19"/>
    <hyperlink ref="A81" r:id="rId20"/>
    <hyperlink ref="A90:A91" r:id="rId21" display="Behavioral Health and Substance Use"/>
    <hyperlink ref="A24" r:id="rId22"/>
    <hyperlink ref="A25:A26" r:id="rId23" display="Cancer"/>
    <hyperlink ref="A75:A78" r:id="rId24" display="Cancer"/>
    <hyperlink ref="A93:A94" r:id="rId25" display="Cancer"/>
    <hyperlink ref="A20" r:id="rId26"/>
    <hyperlink ref="A30:A33" r:id="rId27" display="Cardiovascular"/>
    <hyperlink ref="A64" r:id="rId28"/>
    <hyperlink ref="A89" r:id="rId29"/>
    <hyperlink ref="A34" r:id="rId30"/>
    <hyperlink ref="A35" r:id="rId31"/>
    <hyperlink ref="A37" r:id="rId32"/>
    <hyperlink ref="A92" r:id="rId33"/>
    <hyperlink ref="A72" r:id="rId34"/>
    <hyperlink ref="A5" r:id="rId35"/>
    <hyperlink ref="A6" r:id="rId36"/>
    <hyperlink ref="A46" r:id="rId37"/>
    <hyperlink ref="A49:A54" r:id="rId38" display="Prevention and Population Health"/>
    <hyperlink ref="A7" r:id="rId39"/>
    <hyperlink ref="A8:A14" r:id="rId40" display="Primary Care and Chronic Illness"/>
    <hyperlink ref="A95" r:id="rId41"/>
    <hyperlink ref="A82" r:id="rId42"/>
    <hyperlink ref="A83" r:id="rId43"/>
    <hyperlink ref="A4" r:id="rId44"/>
    <hyperlink ref="A16:A19" r:id="rId45" display="Surgery"/>
    <hyperlink ref="A29" r:id="rId46"/>
    <hyperlink ref="A40" r:id="rId47"/>
    <hyperlink ref="A47" r:id="rId48"/>
    <hyperlink ref="A56:A60" r:id="rId49" display="Surgery"/>
    <hyperlink ref="A62" r:id="rId50"/>
    <hyperlink ref="A74" r:id="rId51"/>
    <hyperlink ref="A80" r:id="rId52"/>
    <hyperlink ref="A27" r:id="rId53"/>
  </hyperlinks>
  <pageMargins left="0.7" right="0.7" top="0.75" bottom="0.75" header="0.3" footer="0.3"/>
  <pageSetup orientation="portrait" r:id="rId54"/>
  <legacyDrawing r:id="rId55"/>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Sheet2!$A$3:$A$9</xm:f>
          </x14:formula1>
          <xm:sqref>J55 I1:I35 J94:J95 K44:K54 J72 K56:K71 K73:K1048576 J2:J4 K3:K35 J21:J22 J57:J60 J62 J75 J84:J86 J89:J90 J92 I44:I56 I59:I1048576</xm:sqref>
        </x14:dataValidation>
        <x14:dataValidation type="list" allowBlank="1" showInputMessage="1" showErrorMessage="1">
          <x14:formula1>
            <xm:f>Sheet2!$B$3:$B$4</xm:f>
          </x14:formula1>
          <xm:sqref>L1:L35 L44:L1048576</xm:sqref>
        </x14:dataValidation>
        <x14:dataValidation type="list" allowBlank="1" showInputMessage="1" showErrorMessage="1">
          <x14:formula1>
            <xm:f>'C:\Users\eorourke\Desktop\[Social Risk Trial Data_local backup.xlsx]Sheet2'!#REF!</xm:f>
          </x14:formula1>
          <xm:sqref>I36:I43 J39 K36:K43 L38:L43</xm:sqref>
        </x14:dataValidation>
        <x14:dataValidation type="list" allowBlank="1" showInputMessage="1" showErrorMessage="1">
          <x14:formula1>
            <xm:f>'Data Lists'!$A$2:$A$5</xm:f>
          </x14:formula1>
          <xm:sqref>E2:E95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J31" sqref="J31"/>
    </sheetView>
  </sheetViews>
  <sheetFormatPr defaultRowHeight="15" x14ac:dyDescent="0.25"/>
  <sheetData>
    <row r="1" spans="1:1" x14ac:dyDescent="0.25">
      <c r="A1" s="51" t="s">
        <v>86</v>
      </c>
    </row>
    <row r="2" spans="1:1" x14ac:dyDescent="0.25">
      <c r="A2" t="s">
        <v>502</v>
      </c>
    </row>
    <row r="3" spans="1:1" x14ac:dyDescent="0.25">
      <c r="A3" t="s">
        <v>140</v>
      </c>
    </row>
    <row r="4" spans="1:1" x14ac:dyDescent="0.25">
      <c r="A4" t="s">
        <v>350</v>
      </c>
    </row>
    <row r="5" spans="1:1" x14ac:dyDescent="0.25">
      <c r="A5" t="s">
        <v>503</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5" sqref="A15"/>
    </sheetView>
  </sheetViews>
  <sheetFormatPr defaultRowHeight="15" x14ac:dyDescent="0.25"/>
  <cols>
    <col min="1" max="1" width="10.85546875" customWidth="1"/>
  </cols>
  <sheetData>
    <row r="1" spans="1:5" x14ac:dyDescent="0.25">
      <c r="A1" t="s">
        <v>16</v>
      </c>
      <c r="B1" t="s">
        <v>17</v>
      </c>
      <c r="C1" t="s">
        <v>20</v>
      </c>
      <c r="D1" t="s">
        <v>21</v>
      </c>
      <c r="E1" t="s">
        <v>22</v>
      </c>
    </row>
    <row r="3" spans="1:5" x14ac:dyDescent="0.25">
      <c r="A3" t="s">
        <v>15</v>
      </c>
      <c r="B3" t="s">
        <v>18</v>
      </c>
      <c r="C3" t="s">
        <v>18</v>
      </c>
      <c r="D3" t="s">
        <v>18</v>
      </c>
      <c r="E3" t="s">
        <v>25</v>
      </c>
    </row>
    <row r="4" spans="1:5" x14ac:dyDescent="0.25">
      <c r="A4" t="s">
        <v>9</v>
      </c>
      <c r="B4" t="s">
        <v>19</v>
      </c>
      <c r="C4" t="s">
        <v>19</v>
      </c>
      <c r="D4" t="s">
        <v>19</v>
      </c>
      <c r="E4" t="s">
        <v>23</v>
      </c>
    </row>
    <row r="5" spans="1:5" x14ac:dyDescent="0.25">
      <c r="A5" t="s">
        <v>10</v>
      </c>
      <c r="E5" t="s">
        <v>24</v>
      </c>
    </row>
    <row r="6" spans="1:5" x14ac:dyDescent="0.25">
      <c r="A6" t="s">
        <v>11</v>
      </c>
      <c r="E6" t="s">
        <v>14</v>
      </c>
    </row>
    <row r="7" spans="1:5" x14ac:dyDescent="0.25">
      <c r="A7" t="s">
        <v>12</v>
      </c>
    </row>
    <row r="8" spans="1:5" x14ac:dyDescent="0.25">
      <c r="A8" t="s">
        <v>13</v>
      </c>
    </row>
    <row r="9" spans="1:5" x14ac:dyDescent="0.25">
      <c r="A9" t="s">
        <v>14</v>
      </c>
    </row>
    <row r="13" spans="1:5" x14ac:dyDescent="0.25">
      <c r="A13" t="s">
        <v>29</v>
      </c>
    </row>
    <row r="14" spans="1:5" x14ac:dyDescent="0.25">
      <c r="A14" t="s">
        <v>30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95"/>
  <sheetViews>
    <sheetView workbookViewId="0">
      <selection activeCell="A51" sqref="A51"/>
    </sheetView>
  </sheetViews>
  <sheetFormatPr defaultRowHeight="15" x14ac:dyDescent="0.25"/>
  <cols>
    <col min="1" max="1" width="44.5703125" customWidth="1"/>
    <col min="2" max="2" width="22" customWidth="1"/>
    <col min="3" max="3" width="23.85546875" customWidth="1"/>
    <col min="5" max="5" width="26" hidden="1" customWidth="1"/>
    <col min="6" max="6" width="20.85546875" customWidth="1"/>
  </cols>
  <sheetData>
    <row r="1" spans="1:6" x14ac:dyDescent="0.25">
      <c r="A1" t="s">
        <v>85</v>
      </c>
      <c r="B1" t="s">
        <v>2</v>
      </c>
      <c r="C1" t="s">
        <v>86</v>
      </c>
      <c r="D1" t="s">
        <v>0</v>
      </c>
      <c r="E1" t="s">
        <v>267</v>
      </c>
      <c r="F1" t="s">
        <v>87</v>
      </c>
    </row>
    <row r="2" spans="1:6" hidden="1" x14ac:dyDescent="0.25">
      <c r="A2" t="s">
        <v>88</v>
      </c>
      <c r="B2" t="s">
        <v>80</v>
      </c>
      <c r="C2" t="s">
        <v>89</v>
      </c>
      <c r="D2" t="s">
        <v>90</v>
      </c>
      <c r="E2" t="s">
        <v>91</v>
      </c>
      <c r="F2" t="s">
        <v>92</v>
      </c>
    </row>
    <row r="3" spans="1:6" hidden="1" x14ac:dyDescent="0.25">
      <c r="A3" t="s">
        <v>93</v>
      </c>
      <c r="B3" t="s">
        <v>80</v>
      </c>
      <c r="C3" t="s">
        <v>89</v>
      </c>
      <c r="D3" t="s">
        <v>90</v>
      </c>
      <c r="E3" t="s">
        <v>91</v>
      </c>
      <c r="F3" t="s">
        <v>92</v>
      </c>
    </row>
    <row r="4" spans="1:6" hidden="1" x14ac:dyDescent="0.25">
      <c r="A4" t="s">
        <v>94</v>
      </c>
      <c r="B4" t="s">
        <v>95</v>
      </c>
      <c r="C4" t="s">
        <v>89</v>
      </c>
      <c r="D4" t="s">
        <v>90</v>
      </c>
      <c r="E4" t="s">
        <v>91</v>
      </c>
      <c r="F4" t="s">
        <v>92</v>
      </c>
    </row>
    <row r="5" spans="1:6" hidden="1" x14ac:dyDescent="0.25">
      <c r="A5" t="s">
        <v>96</v>
      </c>
      <c r="B5" t="s">
        <v>95</v>
      </c>
      <c r="C5" t="s">
        <v>97</v>
      </c>
      <c r="D5" t="s">
        <v>90</v>
      </c>
      <c r="E5" t="s">
        <v>91</v>
      </c>
      <c r="F5" t="s">
        <v>92</v>
      </c>
    </row>
    <row r="6" spans="1:6" hidden="1" x14ac:dyDescent="0.25">
      <c r="A6" t="s">
        <v>98</v>
      </c>
      <c r="B6" t="s">
        <v>99</v>
      </c>
      <c r="C6" t="s">
        <v>89</v>
      </c>
      <c r="D6" t="s">
        <v>100</v>
      </c>
      <c r="E6" t="s">
        <v>91</v>
      </c>
      <c r="F6" t="s">
        <v>92</v>
      </c>
    </row>
    <row r="7" spans="1:6" hidden="1" x14ac:dyDescent="0.25">
      <c r="A7" t="s">
        <v>101</v>
      </c>
      <c r="B7" t="s">
        <v>99</v>
      </c>
      <c r="C7" t="s">
        <v>89</v>
      </c>
      <c r="D7" t="s">
        <v>100</v>
      </c>
      <c r="E7" t="s">
        <v>91</v>
      </c>
      <c r="F7" t="s">
        <v>92</v>
      </c>
    </row>
    <row r="8" spans="1:6" hidden="1" x14ac:dyDescent="0.25">
      <c r="A8" t="s">
        <v>102</v>
      </c>
      <c r="B8" t="s">
        <v>99</v>
      </c>
      <c r="C8" t="s">
        <v>103</v>
      </c>
      <c r="D8" t="s">
        <v>100</v>
      </c>
      <c r="E8" t="s">
        <v>91</v>
      </c>
      <c r="F8" t="s">
        <v>92</v>
      </c>
    </row>
    <row r="9" spans="1:6" hidden="1" x14ac:dyDescent="0.25">
      <c r="A9" t="s">
        <v>104</v>
      </c>
      <c r="B9" t="s">
        <v>105</v>
      </c>
      <c r="C9" t="s">
        <v>89</v>
      </c>
      <c r="D9" t="s">
        <v>100</v>
      </c>
      <c r="E9" t="s">
        <v>91</v>
      </c>
      <c r="F9" t="s">
        <v>92</v>
      </c>
    </row>
    <row r="10" spans="1:6" hidden="1" x14ac:dyDescent="0.25">
      <c r="A10" t="s">
        <v>106</v>
      </c>
      <c r="B10" t="s">
        <v>41</v>
      </c>
      <c r="C10" t="s">
        <v>89</v>
      </c>
      <c r="D10" t="s">
        <v>100</v>
      </c>
      <c r="E10" t="s">
        <v>91</v>
      </c>
      <c r="F10" t="s">
        <v>92</v>
      </c>
    </row>
    <row r="11" spans="1:6" hidden="1" x14ac:dyDescent="0.25">
      <c r="A11" t="s">
        <v>107</v>
      </c>
      <c r="B11" t="s">
        <v>108</v>
      </c>
      <c r="C11" t="s">
        <v>97</v>
      </c>
      <c r="D11" t="s">
        <v>109</v>
      </c>
      <c r="E11" t="s">
        <v>110</v>
      </c>
      <c r="F11" t="s">
        <v>92</v>
      </c>
    </row>
    <row r="12" spans="1:6" hidden="1" x14ac:dyDescent="0.25">
      <c r="A12" t="s">
        <v>111</v>
      </c>
      <c r="B12" t="s">
        <v>112</v>
      </c>
      <c r="C12" t="s">
        <v>89</v>
      </c>
      <c r="D12" t="s">
        <v>45</v>
      </c>
      <c r="E12" t="s">
        <v>91</v>
      </c>
      <c r="F12" t="s">
        <v>92</v>
      </c>
    </row>
    <row r="13" spans="1:6" hidden="1" x14ac:dyDescent="0.25">
      <c r="A13" t="s">
        <v>113</v>
      </c>
      <c r="B13" t="s">
        <v>57</v>
      </c>
      <c r="C13" t="s">
        <v>114</v>
      </c>
      <c r="D13" t="s">
        <v>48</v>
      </c>
      <c r="E13" t="s">
        <v>91</v>
      </c>
      <c r="F13" t="s">
        <v>92</v>
      </c>
    </row>
    <row r="14" spans="1:6" hidden="1" x14ac:dyDescent="0.25">
      <c r="A14" t="s">
        <v>115</v>
      </c>
      <c r="B14" t="s">
        <v>50</v>
      </c>
      <c r="C14" t="s">
        <v>89</v>
      </c>
      <c r="D14" t="s">
        <v>48</v>
      </c>
      <c r="E14" t="s">
        <v>91</v>
      </c>
      <c r="F14" t="s">
        <v>92</v>
      </c>
    </row>
    <row r="15" spans="1:6" hidden="1" x14ac:dyDescent="0.25">
      <c r="A15" t="s">
        <v>116</v>
      </c>
      <c r="B15" t="s">
        <v>50</v>
      </c>
      <c r="C15" t="s">
        <v>89</v>
      </c>
      <c r="D15" t="s">
        <v>48</v>
      </c>
      <c r="E15" t="s">
        <v>91</v>
      </c>
      <c r="F15" t="s">
        <v>92</v>
      </c>
    </row>
    <row r="16" spans="1:6" hidden="1" x14ac:dyDescent="0.25">
      <c r="A16" t="s">
        <v>117</v>
      </c>
      <c r="B16" t="s">
        <v>50</v>
      </c>
      <c r="C16" t="s">
        <v>89</v>
      </c>
      <c r="D16" t="s">
        <v>48</v>
      </c>
      <c r="E16" t="s">
        <v>91</v>
      </c>
      <c r="F16" t="s">
        <v>92</v>
      </c>
    </row>
    <row r="17" spans="1:6" hidden="1" x14ac:dyDescent="0.25">
      <c r="A17" t="s">
        <v>118</v>
      </c>
      <c r="B17" t="s">
        <v>50</v>
      </c>
      <c r="C17" t="s">
        <v>89</v>
      </c>
      <c r="D17" t="s">
        <v>48</v>
      </c>
      <c r="E17" t="s">
        <v>119</v>
      </c>
      <c r="F17" t="s">
        <v>92</v>
      </c>
    </row>
    <row r="18" spans="1:6" hidden="1" x14ac:dyDescent="0.25">
      <c r="A18" t="s">
        <v>120</v>
      </c>
      <c r="B18" t="s">
        <v>121</v>
      </c>
      <c r="C18" t="s">
        <v>122</v>
      </c>
      <c r="D18" t="s">
        <v>123</v>
      </c>
      <c r="E18" t="s">
        <v>91</v>
      </c>
      <c r="F18" t="s">
        <v>92</v>
      </c>
    </row>
    <row r="19" spans="1:6" hidden="1" x14ac:dyDescent="0.25">
      <c r="A19" t="s">
        <v>124</v>
      </c>
      <c r="B19" t="s">
        <v>125</v>
      </c>
      <c r="C19" t="s">
        <v>89</v>
      </c>
      <c r="D19" t="s">
        <v>123</v>
      </c>
      <c r="E19" t="s">
        <v>126</v>
      </c>
      <c r="F19" t="s">
        <v>92</v>
      </c>
    </row>
    <row r="20" spans="1:6" hidden="1" x14ac:dyDescent="0.25">
      <c r="A20" t="s">
        <v>127</v>
      </c>
      <c r="B20" t="s">
        <v>128</v>
      </c>
      <c r="C20" t="s">
        <v>97</v>
      </c>
      <c r="D20" t="s">
        <v>123</v>
      </c>
      <c r="E20" t="s">
        <v>91</v>
      </c>
      <c r="F20" t="s">
        <v>92</v>
      </c>
    </row>
    <row r="21" spans="1:6" hidden="1" x14ac:dyDescent="0.25">
      <c r="A21" t="s">
        <v>129</v>
      </c>
      <c r="B21" t="s">
        <v>130</v>
      </c>
      <c r="C21" t="s">
        <v>103</v>
      </c>
      <c r="D21" t="s">
        <v>123</v>
      </c>
      <c r="E21" t="s">
        <v>91</v>
      </c>
      <c r="F21" t="s">
        <v>92</v>
      </c>
    </row>
    <row r="22" spans="1:6" hidden="1" x14ac:dyDescent="0.25">
      <c r="A22" t="s">
        <v>131</v>
      </c>
      <c r="B22" t="s">
        <v>130</v>
      </c>
      <c r="C22" t="s">
        <v>132</v>
      </c>
      <c r="D22" t="s">
        <v>123</v>
      </c>
      <c r="E22" t="s">
        <v>91</v>
      </c>
      <c r="F22" t="s">
        <v>92</v>
      </c>
    </row>
    <row r="23" spans="1:6" hidden="1" x14ac:dyDescent="0.25">
      <c r="A23" t="s">
        <v>133</v>
      </c>
      <c r="B23" t="s">
        <v>130</v>
      </c>
      <c r="C23" t="s">
        <v>103</v>
      </c>
      <c r="D23" t="s">
        <v>123</v>
      </c>
      <c r="E23" t="s">
        <v>91</v>
      </c>
      <c r="F23" t="s">
        <v>92</v>
      </c>
    </row>
    <row r="24" spans="1:6" hidden="1" x14ac:dyDescent="0.25">
      <c r="A24" t="s">
        <v>134</v>
      </c>
      <c r="B24" t="s">
        <v>130</v>
      </c>
      <c r="C24" t="s">
        <v>103</v>
      </c>
      <c r="D24" t="s">
        <v>123</v>
      </c>
      <c r="E24" t="s">
        <v>91</v>
      </c>
      <c r="F24" t="s">
        <v>92</v>
      </c>
    </row>
    <row r="25" spans="1:6" hidden="1" x14ac:dyDescent="0.25">
      <c r="A25" t="s">
        <v>135</v>
      </c>
      <c r="B25" t="s">
        <v>63</v>
      </c>
      <c r="C25" t="s">
        <v>89</v>
      </c>
      <c r="D25" t="s">
        <v>61</v>
      </c>
      <c r="E25" t="s">
        <v>126</v>
      </c>
      <c r="F25" t="s">
        <v>92</v>
      </c>
    </row>
    <row r="26" spans="1:6" hidden="1" x14ac:dyDescent="0.25">
      <c r="A26" t="s">
        <v>136</v>
      </c>
      <c r="B26" t="s">
        <v>63</v>
      </c>
      <c r="C26" t="s">
        <v>89</v>
      </c>
      <c r="D26" t="s">
        <v>61</v>
      </c>
      <c r="E26" t="s">
        <v>137</v>
      </c>
      <c r="F26" t="s">
        <v>92</v>
      </c>
    </row>
    <row r="27" spans="1:6" hidden="1" x14ac:dyDescent="0.25">
      <c r="A27" t="s">
        <v>138</v>
      </c>
      <c r="B27" t="s">
        <v>139</v>
      </c>
      <c r="C27" t="s">
        <v>140</v>
      </c>
      <c r="D27" t="s">
        <v>61</v>
      </c>
      <c r="E27" t="s">
        <v>91</v>
      </c>
      <c r="F27" t="s">
        <v>92</v>
      </c>
    </row>
    <row r="28" spans="1:6" hidden="1" x14ac:dyDescent="0.25">
      <c r="A28" t="s">
        <v>141</v>
      </c>
      <c r="B28" t="s">
        <v>142</v>
      </c>
      <c r="C28" t="s">
        <v>103</v>
      </c>
      <c r="D28" t="s">
        <v>61</v>
      </c>
      <c r="E28" t="s">
        <v>91</v>
      </c>
      <c r="F28" t="s">
        <v>92</v>
      </c>
    </row>
    <row r="29" spans="1:6" hidden="1" x14ac:dyDescent="0.25">
      <c r="A29" t="s">
        <v>143</v>
      </c>
      <c r="B29" t="s">
        <v>142</v>
      </c>
      <c r="C29" t="s">
        <v>103</v>
      </c>
      <c r="D29" t="s">
        <v>61</v>
      </c>
      <c r="E29" t="s">
        <v>91</v>
      </c>
      <c r="F29" t="s">
        <v>92</v>
      </c>
    </row>
    <row r="30" spans="1:6" hidden="1" x14ac:dyDescent="0.25">
      <c r="A30" t="s">
        <v>144</v>
      </c>
      <c r="B30" t="s">
        <v>142</v>
      </c>
      <c r="C30" t="s">
        <v>89</v>
      </c>
      <c r="D30" t="s">
        <v>61</v>
      </c>
      <c r="E30" t="s">
        <v>91</v>
      </c>
      <c r="F30" t="s">
        <v>92</v>
      </c>
    </row>
    <row r="31" spans="1:6" hidden="1" x14ac:dyDescent="0.25">
      <c r="A31" t="s">
        <v>145</v>
      </c>
      <c r="B31" t="s">
        <v>142</v>
      </c>
      <c r="C31" t="s">
        <v>89</v>
      </c>
      <c r="D31" t="s">
        <v>61</v>
      </c>
      <c r="E31" t="s">
        <v>91</v>
      </c>
      <c r="F31" t="s">
        <v>92</v>
      </c>
    </row>
    <row r="32" spans="1:6" hidden="1" x14ac:dyDescent="0.25">
      <c r="A32" t="s">
        <v>146</v>
      </c>
      <c r="B32" t="s">
        <v>142</v>
      </c>
      <c r="C32" t="s">
        <v>89</v>
      </c>
      <c r="D32" t="s">
        <v>61</v>
      </c>
      <c r="E32" t="s">
        <v>91</v>
      </c>
      <c r="F32" t="s">
        <v>92</v>
      </c>
    </row>
    <row r="33" spans="1:6" hidden="1" x14ac:dyDescent="0.25">
      <c r="A33" t="s">
        <v>147</v>
      </c>
      <c r="B33" t="s">
        <v>148</v>
      </c>
      <c r="C33" t="s">
        <v>149</v>
      </c>
      <c r="D33" t="s">
        <v>150</v>
      </c>
      <c r="E33" t="s">
        <v>91</v>
      </c>
      <c r="F33" t="s">
        <v>92</v>
      </c>
    </row>
    <row r="34" spans="1:6" x14ac:dyDescent="0.25">
      <c r="A34" t="s">
        <v>151</v>
      </c>
      <c r="B34" t="s">
        <v>152</v>
      </c>
      <c r="C34" t="s">
        <v>153</v>
      </c>
      <c r="D34" t="s">
        <v>90</v>
      </c>
      <c r="E34" t="s">
        <v>154</v>
      </c>
      <c r="F34" t="s">
        <v>155</v>
      </c>
    </row>
    <row r="35" spans="1:6" x14ac:dyDescent="0.25">
      <c r="A35" t="s">
        <v>156</v>
      </c>
      <c r="B35" t="s">
        <v>152</v>
      </c>
      <c r="C35" t="s">
        <v>153</v>
      </c>
      <c r="D35" t="s">
        <v>90</v>
      </c>
      <c r="E35" t="s">
        <v>157</v>
      </c>
      <c r="F35" t="s">
        <v>155</v>
      </c>
    </row>
    <row r="36" spans="1:6" x14ac:dyDescent="0.25">
      <c r="A36" t="s">
        <v>158</v>
      </c>
      <c r="B36" t="s">
        <v>152</v>
      </c>
      <c r="C36" t="s">
        <v>153</v>
      </c>
      <c r="D36" t="s">
        <v>90</v>
      </c>
      <c r="E36" t="s">
        <v>154</v>
      </c>
      <c r="F36" t="s">
        <v>155</v>
      </c>
    </row>
    <row r="37" spans="1:6" x14ac:dyDescent="0.25">
      <c r="A37" t="s">
        <v>159</v>
      </c>
      <c r="B37" t="s">
        <v>152</v>
      </c>
      <c r="C37" t="s">
        <v>153</v>
      </c>
      <c r="D37" t="s">
        <v>90</v>
      </c>
      <c r="E37" t="s">
        <v>154</v>
      </c>
      <c r="F37" t="s">
        <v>155</v>
      </c>
    </row>
    <row r="38" spans="1:6" x14ac:dyDescent="0.25">
      <c r="A38" t="s">
        <v>160</v>
      </c>
      <c r="B38" t="s">
        <v>161</v>
      </c>
      <c r="C38" t="s">
        <v>153</v>
      </c>
      <c r="D38" t="s">
        <v>90</v>
      </c>
      <c r="E38" t="s">
        <v>154</v>
      </c>
      <c r="F38" t="s">
        <v>155</v>
      </c>
    </row>
    <row r="39" spans="1:6" x14ac:dyDescent="0.25">
      <c r="A39" t="s">
        <v>162</v>
      </c>
      <c r="B39" t="s">
        <v>112</v>
      </c>
      <c r="C39" t="s">
        <v>153</v>
      </c>
      <c r="D39" t="s">
        <v>90</v>
      </c>
      <c r="E39" t="s">
        <v>163</v>
      </c>
      <c r="F39" t="s">
        <v>155</v>
      </c>
    </row>
    <row r="40" spans="1:6" x14ac:dyDescent="0.25">
      <c r="A40" t="s">
        <v>164</v>
      </c>
      <c r="B40" t="s">
        <v>152</v>
      </c>
      <c r="C40" t="s">
        <v>153</v>
      </c>
      <c r="D40" t="s">
        <v>90</v>
      </c>
      <c r="E40" t="s">
        <v>91</v>
      </c>
      <c r="F40" t="s">
        <v>155</v>
      </c>
    </row>
    <row r="41" spans="1:6" x14ac:dyDescent="0.25">
      <c r="A41" t="s">
        <v>165</v>
      </c>
      <c r="B41" t="s">
        <v>152</v>
      </c>
      <c r="C41" t="s">
        <v>153</v>
      </c>
      <c r="D41" t="s">
        <v>90</v>
      </c>
      <c r="E41" t="s">
        <v>91</v>
      </c>
      <c r="F41" t="s">
        <v>155</v>
      </c>
    </row>
    <row r="42" spans="1:6" x14ac:dyDescent="0.25">
      <c r="A42" t="s">
        <v>166</v>
      </c>
      <c r="B42" t="s">
        <v>167</v>
      </c>
      <c r="C42" t="s">
        <v>149</v>
      </c>
      <c r="D42" t="s">
        <v>90</v>
      </c>
      <c r="E42" t="s">
        <v>91</v>
      </c>
      <c r="F42" t="s">
        <v>155</v>
      </c>
    </row>
    <row r="43" spans="1:6" x14ac:dyDescent="0.25">
      <c r="A43" t="s">
        <v>168</v>
      </c>
      <c r="B43" t="s">
        <v>167</v>
      </c>
      <c r="C43" t="s">
        <v>149</v>
      </c>
      <c r="D43" t="s">
        <v>90</v>
      </c>
      <c r="E43" t="s">
        <v>91</v>
      </c>
      <c r="F43" t="s">
        <v>155</v>
      </c>
    </row>
    <row r="44" spans="1:6" x14ac:dyDescent="0.25">
      <c r="A44" t="s">
        <v>169</v>
      </c>
      <c r="B44" t="s">
        <v>167</v>
      </c>
      <c r="C44" t="s">
        <v>149</v>
      </c>
      <c r="D44" t="s">
        <v>90</v>
      </c>
      <c r="E44" t="s">
        <v>91</v>
      </c>
      <c r="F44" t="s">
        <v>155</v>
      </c>
    </row>
    <row r="45" spans="1:6" x14ac:dyDescent="0.25">
      <c r="A45" t="s">
        <v>170</v>
      </c>
      <c r="B45" t="s">
        <v>171</v>
      </c>
      <c r="C45" t="s">
        <v>172</v>
      </c>
      <c r="D45" t="s">
        <v>90</v>
      </c>
      <c r="E45" t="s">
        <v>157</v>
      </c>
      <c r="F45" t="s">
        <v>155</v>
      </c>
    </row>
    <row r="46" spans="1:6" x14ac:dyDescent="0.25">
      <c r="A46" t="s">
        <v>173</v>
      </c>
      <c r="B46" t="s">
        <v>112</v>
      </c>
      <c r="C46" t="s">
        <v>174</v>
      </c>
      <c r="D46" t="s">
        <v>175</v>
      </c>
      <c r="E46" t="s">
        <v>91</v>
      </c>
      <c r="F46" t="s">
        <v>155</v>
      </c>
    </row>
    <row r="47" spans="1:6" x14ac:dyDescent="0.25">
      <c r="A47" t="s">
        <v>176</v>
      </c>
      <c r="B47" t="s">
        <v>112</v>
      </c>
      <c r="C47" t="s">
        <v>174</v>
      </c>
      <c r="D47" t="s">
        <v>175</v>
      </c>
      <c r="E47" t="s">
        <v>91</v>
      </c>
      <c r="F47" t="s">
        <v>155</v>
      </c>
    </row>
    <row r="48" spans="1:6" x14ac:dyDescent="0.25">
      <c r="A48" t="s">
        <v>177</v>
      </c>
      <c r="B48" t="s">
        <v>63</v>
      </c>
      <c r="C48" t="s">
        <v>153</v>
      </c>
      <c r="D48" t="s">
        <v>61</v>
      </c>
      <c r="E48" t="s">
        <v>178</v>
      </c>
      <c r="F48" t="s">
        <v>155</v>
      </c>
    </row>
    <row r="49" spans="1:6" x14ac:dyDescent="0.25">
      <c r="A49" t="s">
        <v>179</v>
      </c>
      <c r="B49" t="s">
        <v>112</v>
      </c>
      <c r="C49" t="s">
        <v>153</v>
      </c>
      <c r="D49" t="s">
        <v>180</v>
      </c>
      <c r="E49" t="s">
        <v>181</v>
      </c>
      <c r="F49" t="s">
        <v>155</v>
      </c>
    </row>
    <row r="50" spans="1:6" x14ac:dyDescent="0.25">
      <c r="A50" t="s">
        <v>182</v>
      </c>
      <c r="B50" t="s">
        <v>50</v>
      </c>
      <c r="C50" t="s">
        <v>153</v>
      </c>
      <c r="D50" t="s">
        <v>48</v>
      </c>
      <c r="E50" t="s">
        <v>91</v>
      </c>
      <c r="F50" t="s">
        <v>155</v>
      </c>
    </row>
    <row r="51" spans="1:6" x14ac:dyDescent="0.25">
      <c r="A51" t="s">
        <v>183</v>
      </c>
      <c r="B51" t="s">
        <v>112</v>
      </c>
      <c r="C51" t="s">
        <v>153</v>
      </c>
      <c r="D51" t="s">
        <v>48</v>
      </c>
      <c r="E51" t="s">
        <v>91</v>
      </c>
      <c r="F51" t="s">
        <v>155</v>
      </c>
    </row>
    <row r="52" spans="1:6" x14ac:dyDescent="0.25">
      <c r="A52" t="s">
        <v>184</v>
      </c>
      <c r="B52" t="s">
        <v>63</v>
      </c>
      <c r="C52" t="s">
        <v>153</v>
      </c>
      <c r="D52" t="s">
        <v>185</v>
      </c>
      <c r="E52" t="s">
        <v>91</v>
      </c>
      <c r="F52" t="s">
        <v>155</v>
      </c>
    </row>
    <row r="53" spans="1:6" x14ac:dyDescent="0.25">
      <c r="A53" t="s">
        <v>186</v>
      </c>
      <c r="B53" t="s">
        <v>63</v>
      </c>
      <c r="C53" t="s">
        <v>153</v>
      </c>
      <c r="D53" t="s">
        <v>185</v>
      </c>
      <c r="E53" t="s">
        <v>187</v>
      </c>
      <c r="F53" t="s">
        <v>155</v>
      </c>
    </row>
    <row r="54" spans="1:6" x14ac:dyDescent="0.25">
      <c r="A54" t="s">
        <v>188</v>
      </c>
      <c r="B54" t="s">
        <v>63</v>
      </c>
      <c r="C54" t="s">
        <v>153</v>
      </c>
      <c r="D54" t="s">
        <v>185</v>
      </c>
      <c r="E54" t="s">
        <v>187</v>
      </c>
      <c r="F54" t="s">
        <v>155</v>
      </c>
    </row>
    <row r="55" spans="1:6" x14ac:dyDescent="0.25">
      <c r="A55" t="s">
        <v>189</v>
      </c>
      <c r="B55" t="s">
        <v>63</v>
      </c>
      <c r="C55" t="s">
        <v>153</v>
      </c>
      <c r="D55" t="s">
        <v>185</v>
      </c>
      <c r="E55" t="s">
        <v>190</v>
      </c>
      <c r="F55" t="s">
        <v>155</v>
      </c>
    </row>
    <row r="56" spans="1:6" x14ac:dyDescent="0.25">
      <c r="A56" t="s">
        <v>191</v>
      </c>
      <c r="B56" t="s">
        <v>63</v>
      </c>
      <c r="C56" t="s">
        <v>153</v>
      </c>
      <c r="D56" t="s">
        <v>185</v>
      </c>
      <c r="E56" t="s">
        <v>187</v>
      </c>
      <c r="F56" t="s">
        <v>155</v>
      </c>
    </row>
    <row r="57" spans="1:6" x14ac:dyDescent="0.25">
      <c r="A57" t="s">
        <v>192</v>
      </c>
      <c r="B57" t="s">
        <v>63</v>
      </c>
      <c r="C57" t="s">
        <v>153</v>
      </c>
      <c r="D57" t="s">
        <v>185</v>
      </c>
      <c r="E57" t="s">
        <v>193</v>
      </c>
      <c r="F57" t="s">
        <v>155</v>
      </c>
    </row>
    <row r="58" spans="1:6" x14ac:dyDescent="0.25">
      <c r="A58" t="s">
        <v>194</v>
      </c>
      <c r="B58" t="s">
        <v>63</v>
      </c>
      <c r="C58" t="s">
        <v>195</v>
      </c>
      <c r="D58" t="s">
        <v>185</v>
      </c>
      <c r="E58" t="s">
        <v>196</v>
      </c>
      <c r="F58" t="s">
        <v>155</v>
      </c>
    </row>
    <row r="59" spans="1:6" x14ac:dyDescent="0.25">
      <c r="A59" t="s">
        <v>197</v>
      </c>
      <c r="B59" t="s">
        <v>63</v>
      </c>
      <c r="C59" t="s">
        <v>153</v>
      </c>
      <c r="D59" t="s">
        <v>185</v>
      </c>
      <c r="E59" t="s">
        <v>198</v>
      </c>
      <c r="F59" t="s">
        <v>155</v>
      </c>
    </row>
    <row r="60" spans="1:6" x14ac:dyDescent="0.25">
      <c r="A60" t="s">
        <v>199</v>
      </c>
      <c r="B60" t="s">
        <v>63</v>
      </c>
      <c r="C60" t="s">
        <v>195</v>
      </c>
      <c r="D60" t="s">
        <v>185</v>
      </c>
      <c r="E60" t="s">
        <v>200</v>
      </c>
      <c r="F60" t="s">
        <v>155</v>
      </c>
    </row>
    <row r="61" spans="1:6" x14ac:dyDescent="0.25">
      <c r="A61" t="s">
        <v>201</v>
      </c>
      <c r="B61" t="s">
        <v>202</v>
      </c>
      <c r="C61" t="s">
        <v>153</v>
      </c>
      <c r="D61" t="s">
        <v>100</v>
      </c>
      <c r="E61" t="s">
        <v>203</v>
      </c>
      <c r="F61" t="s">
        <v>155</v>
      </c>
    </row>
    <row r="62" spans="1:6" x14ac:dyDescent="0.25">
      <c r="A62" t="s">
        <v>204</v>
      </c>
      <c r="B62" t="s">
        <v>63</v>
      </c>
      <c r="C62" t="s">
        <v>153</v>
      </c>
      <c r="D62" t="s">
        <v>100</v>
      </c>
      <c r="E62" t="s">
        <v>205</v>
      </c>
      <c r="F62" t="s">
        <v>155</v>
      </c>
    </row>
    <row r="63" spans="1:6" x14ac:dyDescent="0.25">
      <c r="A63" t="s">
        <v>206</v>
      </c>
      <c r="B63" t="s">
        <v>207</v>
      </c>
      <c r="C63" t="s">
        <v>153</v>
      </c>
      <c r="D63" t="s">
        <v>100</v>
      </c>
      <c r="E63" t="s">
        <v>208</v>
      </c>
      <c r="F63" t="s">
        <v>155</v>
      </c>
    </row>
    <row r="64" spans="1:6" x14ac:dyDescent="0.25">
      <c r="A64" t="s">
        <v>209</v>
      </c>
      <c r="B64" t="s">
        <v>207</v>
      </c>
      <c r="C64" t="s">
        <v>153</v>
      </c>
      <c r="D64" t="s">
        <v>100</v>
      </c>
      <c r="E64" t="s">
        <v>91</v>
      </c>
      <c r="F64" t="s">
        <v>155</v>
      </c>
    </row>
    <row r="65" spans="1:6" x14ac:dyDescent="0.25">
      <c r="A65" t="s">
        <v>210</v>
      </c>
      <c r="B65" t="s">
        <v>63</v>
      </c>
      <c r="C65" t="s">
        <v>153</v>
      </c>
      <c r="D65" t="s">
        <v>100</v>
      </c>
      <c r="E65" t="s">
        <v>211</v>
      </c>
      <c r="F65" t="s">
        <v>155</v>
      </c>
    </row>
    <row r="66" spans="1:6" x14ac:dyDescent="0.25">
      <c r="A66" t="s">
        <v>212</v>
      </c>
      <c r="B66" t="s">
        <v>63</v>
      </c>
      <c r="C66" t="s">
        <v>153</v>
      </c>
      <c r="D66" t="s">
        <v>100</v>
      </c>
      <c r="E66" t="s">
        <v>213</v>
      </c>
      <c r="F66" t="s">
        <v>155</v>
      </c>
    </row>
    <row r="67" spans="1:6" x14ac:dyDescent="0.25">
      <c r="A67" t="s">
        <v>214</v>
      </c>
      <c r="B67" t="s">
        <v>63</v>
      </c>
      <c r="C67" t="s">
        <v>153</v>
      </c>
      <c r="D67" t="s">
        <v>100</v>
      </c>
      <c r="E67" t="s">
        <v>213</v>
      </c>
      <c r="F67" t="s">
        <v>155</v>
      </c>
    </row>
    <row r="68" spans="1:6" x14ac:dyDescent="0.25">
      <c r="A68" t="s">
        <v>215</v>
      </c>
      <c r="B68" t="s">
        <v>202</v>
      </c>
      <c r="C68" t="s">
        <v>153</v>
      </c>
      <c r="D68" t="s">
        <v>100</v>
      </c>
      <c r="E68" t="s">
        <v>216</v>
      </c>
      <c r="F68" t="s">
        <v>155</v>
      </c>
    </row>
    <row r="69" spans="1:6" x14ac:dyDescent="0.25">
      <c r="A69" t="s">
        <v>217</v>
      </c>
      <c r="B69" t="s">
        <v>218</v>
      </c>
      <c r="C69" t="s">
        <v>174</v>
      </c>
      <c r="D69" t="s">
        <v>100</v>
      </c>
      <c r="E69" t="s">
        <v>91</v>
      </c>
      <c r="F69" t="s">
        <v>155</v>
      </c>
    </row>
    <row r="70" spans="1:6" x14ac:dyDescent="0.25">
      <c r="A70" t="s">
        <v>219</v>
      </c>
      <c r="B70" t="s">
        <v>99</v>
      </c>
      <c r="C70" t="s">
        <v>174</v>
      </c>
      <c r="D70" t="s">
        <v>100</v>
      </c>
      <c r="E70" t="s">
        <v>91</v>
      </c>
      <c r="F70" t="s">
        <v>155</v>
      </c>
    </row>
    <row r="71" spans="1:6" x14ac:dyDescent="0.25">
      <c r="A71" t="s">
        <v>264</v>
      </c>
      <c r="B71" t="s">
        <v>44</v>
      </c>
      <c r="C71" t="s">
        <v>220</v>
      </c>
      <c r="D71" t="s">
        <v>221</v>
      </c>
      <c r="E71" t="s">
        <v>222</v>
      </c>
      <c r="F71" t="s">
        <v>155</v>
      </c>
    </row>
    <row r="72" spans="1:6" x14ac:dyDescent="0.25">
      <c r="A72" t="s">
        <v>223</v>
      </c>
      <c r="B72" t="s">
        <v>44</v>
      </c>
      <c r="C72" t="s">
        <v>153</v>
      </c>
      <c r="D72" t="s">
        <v>221</v>
      </c>
      <c r="E72" t="s">
        <v>222</v>
      </c>
      <c r="F72" t="s">
        <v>155</v>
      </c>
    </row>
    <row r="73" spans="1:6" x14ac:dyDescent="0.25">
      <c r="A73" t="s">
        <v>224</v>
      </c>
      <c r="B73" t="s">
        <v>225</v>
      </c>
      <c r="C73" t="s">
        <v>172</v>
      </c>
      <c r="D73" t="s">
        <v>221</v>
      </c>
      <c r="E73" t="s">
        <v>91</v>
      </c>
      <c r="F73" t="s">
        <v>155</v>
      </c>
    </row>
    <row r="74" spans="1:6" x14ac:dyDescent="0.25">
      <c r="A74" t="s">
        <v>226</v>
      </c>
      <c r="B74" t="s">
        <v>95</v>
      </c>
      <c r="C74" t="s">
        <v>174</v>
      </c>
      <c r="D74" t="s">
        <v>227</v>
      </c>
      <c r="E74" t="s">
        <v>228</v>
      </c>
      <c r="F74" t="s">
        <v>155</v>
      </c>
    </row>
    <row r="75" spans="1:6" x14ac:dyDescent="0.25">
      <c r="A75" t="s">
        <v>229</v>
      </c>
      <c r="B75" t="s">
        <v>265</v>
      </c>
      <c r="C75" t="s">
        <v>195</v>
      </c>
      <c r="D75" t="s">
        <v>227</v>
      </c>
      <c r="E75" t="s">
        <v>91</v>
      </c>
      <c r="F75" t="s">
        <v>155</v>
      </c>
    </row>
    <row r="76" spans="1:6" x14ac:dyDescent="0.25">
      <c r="A76" t="s">
        <v>230</v>
      </c>
      <c r="B76" t="s">
        <v>265</v>
      </c>
      <c r="C76" t="s">
        <v>195</v>
      </c>
      <c r="D76" t="s">
        <v>227</v>
      </c>
      <c r="E76" t="s">
        <v>91</v>
      </c>
      <c r="F76" t="s">
        <v>155</v>
      </c>
    </row>
    <row r="77" spans="1:6" x14ac:dyDescent="0.25">
      <c r="A77" t="s">
        <v>231</v>
      </c>
      <c r="B77" t="s">
        <v>266</v>
      </c>
      <c r="C77" t="s">
        <v>195</v>
      </c>
      <c r="D77" t="s">
        <v>227</v>
      </c>
      <c r="E77" t="s">
        <v>91</v>
      </c>
      <c r="F77" t="s">
        <v>155</v>
      </c>
    </row>
    <row r="78" spans="1:6" x14ac:dyDescent="0.25">
      <c r="A78" t="s">
        <v>232</v>
      </c>
      <c r="B78" t="s">
        <v>233</v>
      </c>
      <c r="C78" t="s">
        <v>122</v>
      </c>
      <c r="D78" t="s">
        <v>123</v>
      </c>
      <c r="E78" t="s">
        <v>234</v>
      </c>
      <c r="F78" t="s">
        <v>155</v>
      </c>
    </row>
    <row r="79" spans="1:6" x14ac:dyDescent="0.25">
      <c r="A79" t="s">
        <v>235</v>
      </c>
      <c r="B79" t="s">
        <v>233</v>
      </c>
      <c r="C79" t="s">
        <v>122</v>
      </c>
      <c r="D79" t="s">
        <v>123</v>
      </c>
      <c r="E79" t="s">
        <v>236</v>
      </c>
      <c r="F79" t="s">
        <v>155</v>
      </c>
    </row>
    <row r="80" spans="1:6" x14ac:dyDescent="0.25">
      <c r="A80" t="s">
        <v>237</v>
      </c>
      <c r="B80" t="s">
        <v>44</v>
      </c>
      <c r="C80" t="s">
        <v>122</v>
      </c>
      <c r="D80" t="s">
        <v>123</v>
      </c>
      <c r="E80" t="s">
        <v>238</v>
      </c>
      <c r="F80" t="s">
        <v>155</v>
      </c>
    </row>
    <row r="81" spans="1:6" x14ac:dyDescent="0.25">
      <c r="A81" t="s">
        <v>239</v>
      </c>
      <c r="B81" t="s">
        <v>240</v>
      </c>
      <c r="C81" t="s">
        <v>122</v>
      </c>
      <c r="D81" t="s">
        <v>123</v>
      </c>
      <c r="E81" t="s">
        <v>91</v>
      </c>
      <c r="F81" t="s">
        <v>155</v>
      </c>
    </row>
    <row r="82" spans="1:6" x14ac:dyDescent="0.25">
      <c r="A82" t="s">
        <v>241</v>
      </c>
      <c r="B82" t="s">
        <v>44</v>
      </c>
      <c r="C82" t="s">
        <v>122</v>
      </c>
      <c r="D82" t="s">
        <v>123</v>
      </c>
      <c r="E82" t="s">
        <v>91</v>
      </c>
      <c r="F82" t="s">
        <v>155</v>
      </c>
    </row>
    <row r="83" spans="1:6" x14ac:dyDescent="0.25">
      <c r="A83" t="s">
        <v>242</v>
      </c>
      <c r="B83" t="s">
        <v>243</v>
      </c>
      <c r="C83" t="s">
        <v>172</v>
      </c>
      <c r="D83" t="s">
        <v>123</v>
      </c>
      <c r="E83" t="s">
        <v>91</v>
      </c>
      <c r="F83" t="s">
        <v>155</v>
      </c>
    </row>
    <row r="84" spans="1:6" x14ac:dyDescent="0.25">
      <c r="A84" t="s">
        <v>244</v>
      </c>
      <c r="B84" t="s">
        <v>233</v>
      </c>
      <c r="C84" t="s">
        <v>122</v>
      </c>
      <c r="D84" t="s">
        <v>123</v>
      </c>
      <c r="E84" t="s">
        <v>91</v>
      </c>
      <c r="F84" t="s">
        <v>155</v>
      </c>
    </row>
    <row r="85" spans="1:6" x14ac:dyDescent="0.25">
      <c r="A85" t="s">
        <v>245</v>
      </c>
      <c r="B85" t="s">
        <v>246</v>
      </c>
      <c r="C85" t="s">
        <v>172</v>
      </c>
      <c r="D85" t="s">
        <v>123</v>
      </c>
      <c r="E85" t="s">
        <v>91</v>
      </c>
      <c r="F85" t="s">
        <v>247</v>
      </c>
    </row>
    <row r="86" spans="1:6" x14ac:dyDescent="0.25">
      <c r="A86" t="s">
        <v>248</v>
      </c>
      <c r="B86" t="s">
        <v>249</v>
      </c>
      <c r="C86" t="s">
        <v>250</v>
      </c>
      <c r="D86" t="s">
        <v>123</v>
      </c>
      <c r="E86" t="s">
        <v>91</v>
      </c>
      <c r="F86" t="s">
        <v>155</v>
      </c>
    </row>
    <row r="87" spans="1:6" x14ac:dyDescent="0.25">
      <c r="A87" t="s">
        <v>251</v>
      </c>
      <c r="B87" t="s">
        <v>249</v>
      </c>
      <c r="C87" t="s">
        <v>250</v>
      </c>
      <c r="D87" t="s">
        <v>123</v>
      </c>
      <c r="E87" t="s">
        <v>91</v>
      </c>
      <c r="F87" t="s">
        <v>155</v>
      </c>
    </row>
    <row r="88" spans="1:6" x14ac:dyDescent="0.25">
      <c r="A88" t="s">
        <v>252</v>
      </c>
      <c r="B88" t="s">
        <v>253</v>
      </c>
      <c r="C88" t="s">
        <v>254</v>
      </c>
      <c r="D88" t="s">
        <v>150</v>
      </c>
      <c r="E88" t="s">
        <v>157</v>
      </c>
      <c r="F88" t="s">
        <v>155</v>
      </c>
    </row>
    <row r="89" spans="1:6" x14ac:dyDescent="0.25">
      <c r="A89" t="s">
        <v>255</v>
      </c>
      <c r="B89" t="s">
        <v>256</v>
      </c>
      <c r="C89" t="s">
        <v>254</v>
      </c>
      <c r="D89" t="s">
        <v>150</v>
      </c>
      <c r="E89" t="s">
        <v>157</v>
      </c>
      <c r="F89" t="s">
        <v>155</v>
      </c>
    </row>
    <row r="90" spans="1:6" x14ac:dyDescent="0.25">
      <c r="A90" t="s">
        <v>257</v>
      </c>
      <c r="B90" t="s">
        <v>256</v>
      </c>
      <c r="C90" t="s">
        <v>254</v>
      </c>
      <c r="D90" t="s">
        <v>150</v>
      </c>
      <c r="E90" t="s">
        <v>157</v>
      </c>
      <c r="F90" t="s">
        <v>155</v>
      </c>
    </row>
    <row r="91" spans="1:6" x14ac:dyDescent="0.25">
      <c r="A91" t="s">
        <v>258</v>
      </c>
      <c r="B91" t="s">
        <v>253</v>
      </c>
      <c r="C91" t="s">
        <v>254</v>
      </c>
      <c r="D91" t="s">
        <v>150</v>
      </c>
      <c r="E91" t="s">
        <v>91</v>
      </c>
      <c r="F91" t="s">
        <v>155</v>
      </c>
    </row>
    <row r="92" spans="1:6" x14ac:dyDescent="0.25">
      <c r="A92" t="s">
        <v>259</v>
      </c>
      <c r="B92" t="s">
        <v>148</v>
      </c>
      <c r="C92" t="s">
        <v>250</v>
      </c>
      <c r="D92" t="s">
        <v>150</v>
      </c>
      <c r="E92" t="s">
        <v>91</v>
      </c>
      <c r="F92" t="s">
        <v>247</v>
      </c>
    </row>
    <row r="93" spans="1:6" x14ac:dyDescent="0.25">
      <c r="A93" t="s">
        <v>260</v>
      </c>
      <c r="B93" t="s">
        <v>261</v>
      </c>
      <c r="C93" t="s">
        <v>250</v>
      </c>
      <c r="D93" t="s">
        <v>150</v>
      </c>
      <c r="E93" t="s">
        <v>157</v>
      </c>
      <c r="F93" t="s">
        <v>155</v>
      </c>
    </row>
    <row r="94" spans="1:6" x14ac:dyDescent="0.25">
      <c r="A94" t="s">
        <v>262</v>
      </c>
      <c r="B94" t="s">
        <v>261</v>
      </c>
      <c r="C94" t="s">
        <v>250</v>
      </c>
      <c r="D94" t="s">
        <v>150</v>
      </c>
      <c r="E94" t="s">
        <v>157</v>
      </c>
      <c r="F94" t="s">
        <v>155</v>
      </c>
    </row>
    <row r="95" spans="1:6" x14ac:dyDescent="0.25">
      <c r="A95" t="s">
        <v>263</v>
      </c>
      <c r="B95" t="s">
        <v>261</v>
      </c>
      <c r="C95" t="s">
        <v>250</v>
      </c>
      <c r="D95" t="s">
        <v>150</v>
      </c>
      <c r="E95" t="s">
        <v>157</v>
      </c>
      <c r="F95" t="s">
        <v>155</v>
      </c>
    </row>
  </sheetData>
  <autoFilter ref="A1:F95">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Test_x0020_Column_x0020_TW xmlns="913e6da8-ff93-4dad-8762-5a7644b86edb" xsi:nil="true"/><Social_x0020_Risk_x0020_Trial_x0020_Steps xmlns="6a5813d6-ec5b-4ffa-bea7-b6d40a0a58b7">Measures</Social_x0020_Risk_x0020_Trial_x0020_Steps><Process xmlns="$ListId:Staff Documents;" xsi:nil="true"></Process></documentManagement></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ct:contentTypeSchema ct:_="" ma:_="" ma:contentTypeName="Document" ma:contentTypeID="0x0101002A1B7856DB88564192CA8C8F06DA56F9" ma:contentTypeVersion="1" ma:contentTypeDescription="Create a new document." ma:contentTypeScope="" ma:versionID="52b28134e34a96194fac38f3da895f47" xmlns:ct="http://schemas.microsoft.com/office/2006/metadata/contentType" xmlns:ma="http://schemas.microsoft.com/office/2006/metadata/properties/metaAttributes">
<xsd:schema targetNamespace="http://schemas.microsoft.com/office/2006/metadata/properties" ma:root="true" ma:fieldsID="82ec1e47f3d70f5bc36fa055435c6852" ns2:_="" ns3:_="" ns4:_="" xmlns:xsd="http://www.w3.org/2001/XMLSchema" xmlns:xs="http://www.w3.org/2001/XMLSchema" xmlns:p="http://schemas.microsoft.com/office/2006/metadata/properties" xmlns:ns2="913e6da8-ff93-4dad-8762-5a7644b86edb" xmlns:ns3="$ListId:Staff Documents;" xmlns:ns4="6a5813d6-ec5b-4ffa-bea7-b6d40a0a58b7">
<xsd:import namespace="913e6da8-ff93-4dad-8762-5a7644b86edb"/>
<xsd:import namespace="$ListId:Staff Documents;"/>
<xsd:import namespace="6a5813d6-ec5b-4ffa-bea7-b6d40a0a58b7"/>
<xsd:element name="properties">
<xsd:complexType>
<xsd:sequence>
<xsd:element name="documentManagement">
<xsd:complexType>
<xsd:all>
<xsd:element ref="ns2:Test_x0020_Column_x0020_TW" minOccurs="0"/>
<xsd:element ref="ns3:Process" minOccurs="0"/>
<xsd:element ref="ns4:Social_x0020_Risk_x0020_Trial_x0020_Steps" minOccurs="0"/>
</xsd:all>
</xsd:complexType>
</xsd:element>
</xsd:sequence>
</xsd:complexType>
</xsd:element>
</xsd:schema>
<xsd:schema targetNamespace="913e6da8-ff93-4dad-8762-5a7644b86edb"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schema>
<xsd:schema targetNamespace="$ListId:Staff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rocess" ma:index="9" nillable="true" ma:displayName="Process" ma:format="Dropdown" ma:internalName="Process">
<xsd:simpleType>
<xsd:restriction base="dms:Choice">
<xsd:enumeration value="Contract Management"/>
<xsd:enumeration value="Environmental Scan"/>
<xsd:enumeration value="Project Initiation"/>
<xsd:enumeration value="Report"/>
<xsd:enumeration value="Measurement Framework"/>
</xsd:restriction>
</xsd:simpleType>
</xsd:element>
</xsd:schema>
<xsd:schema targetNamespace="6a5813d6-ec5b-4ffa-bea7-b6d40a0a58b7"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ocial_x0020_Risk_x0020_Trial_x0020_Steps" ma:index="10" nillable="true" ma:displayName="Social Risk Trial Steps" ma:default="Project Management" ma:format="Dropdown" ma:internalName="Social_x0020_Risk_x0020_Trial_x0020_Steps">
<xsd:simpleType>
<xsd:restriction base="dms:Choice">
<xsd:enumeration value="Project Management"/>
<xsd:enumeration value="Meetings"/>
<xsd:enumeration value="Committee"/>
<xsd:enumeration value="Conceptual Questions"/>
<xsd:enumeration value="Measures"/>
<xsd:enumeration value="Reports"/>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104AD0C8-F534-4CBA-8399-84AFFCF000C6}">
  <ds:schemaRefs>
    <ds:schemaRef ds:uri="http://schemas.microsoft.com/sharepoint/v3/contenttype/forms"/>
  </ds:schemaRefs>
</ds:datastoreItem>
</file>

<file path=customXml/itemProps2.xml><?xml version="1.0" encoding="utf-8"?>
<ds:datastoreItem xmlns:ds="http://schemas.openxmlformats.org/officeDocument/2006/customXml" ds:itemID="{5BA0869F-3C13-40CB-901C-EBBB1DA0D4E0}">
  <ds:schemaRefs>
    <ds:schemaRef ds:uri="6a5813d6-ec5b-4ffa-bea7-b6d40a0a58b7"/>
    <ds:schemaRef ds:uri="http://purl.org/dc/terms/"/>
    <ds:schemaRef ds:uri="913e6da8-ff93-4dad-8762-5a7644b86edb"/>
    <ds:schemaRef ds:uri="http://purl.org/dc/dcmitype/"/>
    <ds:schemaRef ds:uri="http://schemas.microsoft.com/office/infopath/2007/PartnerControls"/>
    <ds:schemaRef ds:uri="http://schemas.microsoft.com/office/2006/documentManagement/types"/>
    <ds:schemaRef ds:uri="http://schemas.microsoft.com/office/2006/metadata/properties"/>
    <ds:schemaRef ds:uri="$ListId:Staff Document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B15E1992-99E3-4BED-A427-F5030BFEBA3D}">
  <ds:schemaRefs>
    <ds:schemaRef ds:uri="http://schemas.microsoft.com/sharepoint/events"/>
  </ds:schemaRefs>
</ds:datastoreItem>
</file>

<file path=customXml/itemProps4.xml><?xml version="1.0" encoding="utf-8"?>
<ds:datastoreItem xmlns:ds="http://schemas.openxmlformats.org/officeDocument/2006/customXml" ds:itemID="{55905AA9-271C-4D7A-A10C-5F082E26F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Staff Documents;"/>
    <ds:schemaRef ds:uri="6a5813d6-ec5b-4ffa-bea7-b6d40a0a5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Instructions &amp; Data Dictionary</vt:lpstr>
      <vt:lpstr>Overview</vt:lpstr>
      <vt:lpstr>Measure List #1</vt:lpstr>
      <vt:lpstr>Data Lists</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Erin O'Rourke</dc:creator>
  <cp:lastModifiedBy>Tara Murphy</cp:lastModifiedBy>
  <dcterms:created xsi:type="dcterms:W3CDTF">2018-05-21T17:11:37Z</dcterms:created>
  <dcterms:modified xsi:type="dcterms:W3CDTF">2018-06-25T15:52:21Z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0x0101002A1B7856DB88564192CA8C8F06DA56F9</vt:lpwstr>
  </property>
  <property fmtid="{D5CDD505-2E9C-101B-9397-08002B2CF9AE}" pid="3" name="_MarkAsFinal">
    <vt:bool>true</vt:bool>
  </property>
</Properties>
</file>