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ocuments to be Uploaded\Social Risk Trial\"/>
    </mc:Choice>
  </mc:AlternateContent>
  <bookViews>
    <workbookView xWindow="0" yWindow="0" windowWidth="19155" windowHeight="6240"/>
  </bookViews>
  <sheets>
    <sheet name="Introduction" sheetId="4" r:id="rId1"/>
    <sheet name="Instructions &amp; Data Dictionary" sheetId="8" r:id="rId2"/>
    <sheet name="Overview" sheetId="7" r:id="rId3"/>
    <sheet name="Measure List #1" sheetId="1" r:id="rId4"/>
    <sheet name="Data Lists" sheetId="9" state="hidden" r:id="rId5"/>
    <sheet name="Sheet2" sheetId="2" state="hidden" r:id="rId6"/>
    <sheet name="Sheet3" sheetId="3" state="hidden" r:id="rId7"/>
  </sheets>
  <externalReferences>
    <externalReference r:id="rId8"/>
  </externalReferences>
  <definedNames>
    <definedName name="_xlnm._FilterDatabase" localSheetId="3" hidden="1">'Measure List #1'!$A$1:$S$95</definedName>
    <definedName name="_xlnm._FilterDatabase" localSheetId="6" hidden="1">Sheet3!$A$1:$F$95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7" l="1"/>
  <c r="B8" i="7"/>
  <c r="C63" i="7" l="1"/>
  <c r="C62" i="7"/>
  <c r="C61" i="7"/>
  <c r="C60" i="7"/>
  <c r="C59" i="7"/>
  <c r="C58" i="7"/>
  <c r="C57" i="7"/>
  <c r="C56" i="7"/>
  <c r="B63" i="7"/>
  <c r="B62" i="7"/>
  <c r="B61" i="7"/>
  <c r="B60" i="7"/>
  <c r="B59" i="7"/>
  <c r="B58" i="7"/>
  <c r="B57" i="7"/>
  <c r="B56" i="7"/>
  <c r="C48" i="7"/>
  <c r="C47" i="7"/>
  <c r="C52" i="7"/>
  <c r="C50" i="7"/>
  <c r="C51" i="7"/>
  <c r="C49" i="7"/>
  <c r="C46" i="7"/>
  <c r="B47" i="7"/>
  <c r="B52" i="7"/>
  <c r="B51" i="7"/>
  <c r="B50" i="7"/>
  <c r="B49" i="7"/>
  <c r="B48" i="7"/>
  <c r="B46" i="7"/>
  <c r="F7" i="7"/>
  <c r="F5" i="7"/>
  <c r="F6" i="7"/>
  <c r="B7" i="7"/>
  <c r="B6" i="7"/>
  <c r="B22" i="7" l="1"/>
  <c r="B21" i="7"/>
  <c r="B20" i="7"/>
  <c r="B19" i="7"/>
  <c r="B18" i="7"/>
  <c r="B17" i="7"/>
  <c r="F9" i="7"/>
  <c r="G6" i="7" s="1"/>
  <c r="D5" i="7"/>
  <c r="B9" i="7"/>
  <c r="F50" i="7" s="1"/>
  <c r="F13" i="7"/>
  <c r="F12" i="7"/>
  <c r="G12" i="7" s="1"/>
  <c r="F11" i="7"/>
  <c r="F10" i="7"/>
  <c r="G8" i="7" s="1"/>
  <c r="D13" i="7"/>
  <c r="D12" i="7"/>
  <c r="D11" i="7"/>
  <c r="D10" i="7"/>
  <c r="D9" i="7"/>
  <c r="B5" i="7"/>
  <c r="C8" i="7" s="1"/>
  <c r="B10" i="7"/>
  <c r="B13" i="7"/>
  <c r="B12" i="7"/>
  <c r="B11" i="7"/>
  <c r="B4" i="7"/>
  <c r="C6" i="7" s="1"/>
  <c r="C41" i="7" l="1"/>
  <c r="C40" i="7"/>
  <c r="C27" i="7"/>
  <c r="C39" i="7"/>
  <c r="F63" i="7"/>
  <c r="C26" i="7"/>
  <c r="C31" i="7"/>
  <c r="C35" i="7"/>
  <c r="C42" i="7"/>
  <c r="C28" i="7"/>
  <c r="C32" i="7"/>
  <c r="C36" i="7"/>
  <c r="C29" i="7"/>
  <c r="C33" i="7"/>
  <c r="C37" i="7"/>
  <c r="C30" i="7"/>
  <c r="C34" i="7"/>
  <c r="C38" i="7"/>
  <c r="F56" i="7"/>
  <c r="F59" i="7"/>
  <c r="F61" i="7"/>
  <c r="F62" i="7"/>
  <c r="F57" i="7"/>
  <c r="F58" i="7"/>
  <c r="F60" i="7"/>
  <c r="F49" i="7"/>
  <c r="F48" i="7"/>
  <c r="F52" i="7"/>
  <c r="F51" i="7"/>
  <c r="F46" i="7"/>
  <c r="F47" i="7"/>
  <c r="G13" i="7"/>
  <c r="G7" i="7"/>
  <c r="C7" i="7"/>
  <c r="G11" i="7"/>
  <c r="E9" i="7"/>
  <c r="E12" i="7"/>
  <c r="E13" i="7"/>
  <c r="E10" i="7"/>
  <c r="G10" i="7"/>
  <c r="E11" i="7"/>
  <c r="G5" i="7"/>
  <c r="C13" i="7"/>
  <c r="C12" i="7"/>
  <c r="C10" i="7"/>
  <c r="C11" i="7"/>
  <c r="C5" i="7"/>
  <c r="C9" i="7"/>
</calcChain>
</file>

<file path=xl/comments1.xml><?xml version="1.0" encoding="utf-8"?>
<comments xmlns="http://schemas.openxmlformats.org/spreadsheetml/2006/main">
  <authors>
    <author>Tara Murphy</author>
  </authors>
  <commentList>
    <comment ref="G5" authorId="0" shapeId="0">
      <text>
        <r>
          <rPr>
            <b/>
            <sz val="9"/>
            <color indexed="81"/>
            <rFont val="Tahoma"/>
            <family val="2"/>
          </rPr>
          <t>Tara Murphy:</t>
        </r>
        <r>
          <rPr>
            <sz val="9"/>
            <color indexed="81"/>
            <rFont val="Tahoma"/>
            <family val="2"/>
          </rPr>
          <t xml:space="preserve">
Percent of risk adjusted measures that are outcome measures.</t>
        </r>
      </text>
    </comment>
    <comment ref="E9" authorId="0" shapeId="0">
      <text>
        <r>
          <rPr>
            <b/>
            <sz val="9"/>
            <color indexed="81"/>
            <rFont val="Tahoma"/>
            <family val="2"/>
          </rPr>
          <t>Tara Murphy:</t>
        </r>
        <r>
          <rPr>
            <sz val="9"/>
            <color indexed="81"/>
            <rFont val="Tahoma"/>
            <family val="2"/>
          </rPr>
          <t xml:space="preserve">
Percent of outcome measures that are risk adjusted. </t>
        </r>
      </text>
    </comment>
    <comment ref="B18" authorId="0" shapeId="0">
      <text>
        <r>
          <rPr>
            <b/>
            <sz val="9"/>
            <color indexed="81"/>
            <rFont val="Tahoma"/>
            <family val="2"/>
          </rPr>
          <t>Tara Murphy:</t>
        </r>
        <r>
          <rPr>
            <sz val="9"/>
            <color indexed="81"/>
            <rFont val="Tahoma"/>
            <family val="2"/>
          </rPr>
          <t xml:space="preserve">
Despite the matching totals, these totals represent two different sets of measures. Not all risk adjusted measures have a conceptual rationale, and not all measures with a conceptual rationale are risk adjusted. </t>
        </r>
      </text>
    </comment>
    <comment ref="A19" authorId="0" shapeId="0">
      <text>
        <r>
          <rPr>
            <b/>
            <sz val="9"/>
            <color indexed="81"/>
            <rFont val="Tahoma"/>
            <family val="2"/>
          </rPr>
          <t>Tara Murphy:</t>
        </r>
        <r>
          <rPr>
            <sz val="9"/>
            <color indexed="81"/>
            <rFont val="Tahoma"/>
            <family val="2"/>
          </rPr>
          <t xml:space="preserve">
Many measure cited more than one source. All mentions are counted. </t>
        </r>
      </text>
    </comment>
    <comment ref="A20" authorId="0" shapeId="0">
      <text>
        <r>
          <rPr>
            <b/>
            <sz val="9"/>
            <color indexed="81"/>
            <rFont val="Tahoma"/>
            <family val="2"/>
          </rPr>
          <t>Tara Murphy:</t>
        </r>
        <r>
          <rPr>
            <sz val="9"/>
            <color indexed="81"/>
            <rFont val="Tahoma"/>
            <family val="2"/>
          </rPr>
          <t xml:space="preserve">
Many measure cited more than one source. All mentions are counted. </t>
        </r>
      </text>
    </comment>
    <comment ref="A21" authorId="0" shapeId="0">
      <text>
        <r>
          <rPr>
            <b/>
            <sz val="9"/>
            <color indexed="81"/>
            <rFont val="Tahoma"/>
            <family val="2"/>
          </rPr>
          <t>Tara Murphy:</t>
        </r>
        <r>
          <rPr>
            <sz val="9"/>
            <color indexed="81"/>
            <rFont val="Tahoma"/>
            <family val="2"/>
          </rPr>
          <t xml:space="preserve">
Many measure cited more than one source. All mentions are counted. </t>
        </r>
      </text>
    </comment>
  </commentList>
</comments>
</file>

<file path=xl/comments2.xml><?xml version="1.0" encoding="utf-8"?>
<comments xmlns="http://schemas.openxmlformats.org/spreadsheetml/2006/main">
  <authors>
    <author>Tara Murphy</author>
  </authors>
  <commentList>
    <comment ref="H39" authorId="0" shapeId="0">
      <text>
        <r>
          <rPr>
            <b/>
            <sz val="9"/>
            <color indexed="81"/>
            <rFont val="Tahoma"/>
            <family val="2"/>
          </rPr>
          <t>Tara Murphy:</t>
        </r>
        <r>
          <rPr>
            <sz val="9"/>
            <color indexed="81"/>
            <rFont val="Tahoma"/>
            <family val="2"/>
          </rPr>
          <t xml:space="preserve">
(Expansion of endorsed measure to new LOA) </t>
        </r>
      </text>
    </comment>
  </commentList>
</comments>
</file>

<file path=xl/sharedStrings.xml><?xml version="1.0" encoding="utf-8"?>
<sst xmlns="http://schemas.openxmlformats.org/spreadsheetml/2006/main" count="2298" uniqueCount="534">
  <si>
    <t>Project</t>
  </si>
  <si>
    <t>Measure Title</t>
  </si>
  <si>
    <t>Steward/Developer</t>
  </si>
  <si>
    <t>Does the measure include any type of risk adjustment?  (Yes/No)</t>
  </si>
  <si>
    <t>If so, please list.</t>
  </si>
  <si>
    <t>Additional NOTES</t>
  </si>
  <si>
    <t>Cycle</t>
  </si>
  <si>
    <t>Year</t>
  </si>
  <si>
    <t xml:space="preserve">Measure Type </t>
  </si>
  <si>
    <t>Intermediate Clinical Outcome</t>
  </si>
  <si>
    <t>PRO-PM</t>
  </si>
  <si>
    <t>Resource Use</t>
  </si>
  <si>
    <t>Process</t>
  </si>
  <si>
    <t>Structure</t>
  </si>
  <si>
    <t>Other</t>
  </si>
  <si>
    <t>Outcome</t>
  </si>
  <si>
    <t>I List</t>
  </si>
  <si>
    <t>J List</t>
  </si>
  <si>
    <t>Yes</t>
  </si>
  <si>
    <t>No</t>
  </si>
  <si>
    <t>K List</t>
  </si>
  <si>
    <t>M List</t>
  </si>
  <si>
    <t>N List</t>
  </si>
  <si>
    <t>Low validity: other</t>
  </si>
  <si>
    <t>Low reliability</t>
  </si>
  <si>
    <t>Low validity: risk adjustment</t>
  </si>
  <si>
    <t>Did the conceptual rationale support the inclusion of social risk factors in the RA model?  (Yes/No)</t>
  </si>
  <si>
    <t>What social risk factors were available and analyzed?  Please list</t>
  </si>
  <si>
    <t>Was at least one social factor included in the final risk-adjustment approach?  (Yes/No)</t>
  </si>
  <si>
    <t>Project List</t>
  </si>
  <si>
    <t xml:space="preserve">All Cause Admission/ Readmissions </t>
  </si>
  <si>
    <t xml:space="preserve">Did the developer provide a conceptual rationale for the potential impact of social risk factors on the measure? </t>
  </si>
  <si>
    <t xml:space="preserve">How was the conceptual rationale developed?  </t>
  </si>
  <si>
    <t>Fall</t>
  </si>
  <si>
    <t>Continuity of Care for Medicaid Beneficiaries after Detoxification (Detox) From Alcohol and/or Drugs</t>
  </si>
  <si>
    <t>New</t>
  </si>
  <si>
    <t>N/A</t>
  </si>
  <si>
    <t>Mathematica Policy Research/CMS</t>
  </si>
  <si>
    <t>Follow-Up Care for Adult Medicaid Beneficiaries Who are Newly Prescribed an Antipsychotic Medication</t>
  </si>
  <si>
    <t>Medication Reconciliation on Admission</t>
  </si>
  <si>
    <t>Psychosocial Screening Using the Pediatric Symptom Checklist-Tool (PSC-Tool)</t>
  </si>
  <si>
    <t>Massachusetts General Hospital</t>
  </si>
  <si>
    <t>3315e</t>
  </si>
  <si>
    <t>Use of Antipsychotics in Older Adults in the Inpatient Hospital Setting (eCQM)</t>
  </si>
  <si>
    <t>CMS</t>
  </si>
  <si>
    <t>Patient Safety</t>
  </si>
  <si>
    <t>Safe Use of Opioids – Concurrent Prescribing</t>
  </si>
  <si>
    <t xml:space="preserve">3316e </t>
  </si>
  <si>
    <t>Cardiovascular</t>
  </si>
  <si>
    <t>In-Hospital Risk Adjusted Rate of Mortality for Patients Undergoing PCI</t>
  </si>
  <si>
    <t>American College of Cardiology</t>
  </si>
  <si>
    <t>No social risk factors analyzed</t>
  </si>
  <si>
    <t>30-day all-cause risk-standardized mortality rate following Percutaneous Coronary Intervention (PCI) for patients with ST segment elevation myocardial infarction (STEMI) or cardiogenic shock</t>
  </si>
  <si>
    <t>Maintenance</t>
  </si>
  <si>
    <t>Cardiac Rehabilitation Patient Referral From an Inpatient Setting</t>
  </si>
  <si>
    <t>Cardiac Rehabilitation Patient Referral From an Outpatient Setting</t>
  </si>
  <si>
    <t>Risk-Standardized Survival Rate (RSSR) for In-Hospital Cardiac Arrest</t>
  </si>
  <si>
    <t>American Heart Association</t>
  </si>
  <si>
    <t>Published literature, internal data analysis</t>
  </si>
  <si>
    <t>Black race</t>
  </si>
  <si>
    <t xml:space="preserve">Consensus not reached/measure withdrawn due to reliability concerns. </t>
  </si>
  <si>
    <t>Prevention and Population Health</t>
  </si>
  <si>
    <t>Weight Assessment and Counseling for Nutrition and Physical Activity for Children Adolescents</t>
  </si>
  <si>
    <t>National Committee for Quality Assurance</t>
  </si>
  <si>
    <t>Colorectal Cancer Screening (COL)</t>
  </si>
  <si>
    <t>Utilization of Services, Dental Services</t>
  </si>
  <si>
    <t>Oral Evaluation, Dental Services</t>
  </si>
  <si>
    <t>American Dental Association on behalf of the Dental Quality Alliance</t>
  </si>
  <si>
    <t>Prevention: Topical Fluoride for Children at Elevated Caries Risk, Dental Services</t>
  </si>
  <si>
    <t>Prevention: Sealants for 6-9 Year-Old Children at Elevated Caries Risk</t>
  </si>
  <si>
    <t>Prevention: Sealants for 10-14 Year-Old Children at Elevated Caries Risk, Dental Services</t>
  </si>
  <si>
    <t>Adult Current Smoking Prevalence</t>
  </si>
  <si>
    <t>Facility Level 7-day Hospital Visits after General Surgery Procedures Performed at Ambulatory Surgical Centers</t>
  </si>
  <si>
    <t>Dual eligibility, black race, AHRQ SES index</t>
  </si>
  <si>
    <t xml:space="preserve">Yes. The developer examined potential differences in RSSR by black race.  The developer found that hospitals with the smallest number of black patients had the highest RSSR.  The developer felt this analysis suggested potential disparities in care and did not this this measure should be adjusted for social risk factors. </t>
  </si>
  <si>
    <t>Yes. The developer notes that demographic factors that could be related to differences in quality were not considered for the model.</t>
  </si>
  <si>
    <t xml:space="preserve">Yes.  The developer outlined several pathways through which social risk factors could impact outcomes: differential care within a facility, use of lower quality facilities, and the impact of SES factors outside of quality such as the ability to understand and follow a discharge plan, lack of home supports, or transportation, or other resources to follow it fully. </t>
  </si>
  <si>
    <t>No.</t>
  </si>
  <si>
    <t>Risk-Adjusted Morbidity and Mortality for Lung Resection for Lung Cancer</t>
  </si>
  <si>
    <t>Yale/CMS</t>
  </si>
  <si>
    <t>The Society of Thoracic Surgeons</t>
  </si>
  <si>
    <t>Published literature, expert group consensus</t>
  </si>
  <si>
    <t>STS Lobectomy for Lung Cancer Composite Score</t>
  </si>
  <si>
    <t>Hospital Specific Risk-Adjusted Measure of Mortality or One or More Major Complications Within 30 Days of a Lower Extremity Bypass (LEB)</t>
  </si>
  <si>
    <t>Withdrawn due to lack of resources</t>
  </si>
  <si>
    <t>Measure</t>
  </si>
  <si>
    <t>Status</t>
  </si>
  <si>
    <t>Measure Review Cycle</t>
  </si>
  <si>
    <t>1790 Risk-Adjusted Morbidity and Mortality for Lung Resection for Lung Cancer</t>
  </si>
  <si>
    <t>Public and Member Commenting; Recommended for Endorsement</t>
  </si>
  <si>
    <t>Surgery</t>
  </si>
  <si>
    <t>None</t>
  </si>
  <si>
    <t>Fall 2017</t>
  </si>
  <si>
    <t>3294 STS Lobectomy for Lung Cancer Composite Score</t>
  </si>
  <si>
    <t>3357 Facility-Level 7-Day Hospital Visits after General Surgery Procedures Performed at Ambulatory Surgical Centers</t>
  </si>
  <si>
    <t>CMS/Yale CORE</t>
  </si>
  <si>
    <t>3366 Hospital Visits after Urology Ambulatory Surgical Center Procedures</t>
  </si>
  <si>
    <t>Withdrawn-Insufficient Testing</t>
  </si>
  <si>
    <t>3312 Continuity of Care for Medicaid Beneficiaries after Detoxification (Detox) From Alcohol and/or Drugs</t>
  </si>
  <si>
    <t>CMS/Mathematica Policy Research</t>
  </si>
  <si>
    <t>Behavioral Health and Substance Use</t>
  </si>
  <si>
    <t>3313 Follow-Up Care for Adult Medicaid Beneficiaries Who Are Newly Prescribed an Antipsychotic Medication</t>
  </si>
  <si>
    <t>3315 Use of Antipsychotics in Older Adults in the Inpatient Hospital Setting</t>
  </si>
  <si>
    <t>Public and Member Commenting; Not Recommended for Endorsement</t>
  </si>
  <si>
    <t>3317 Medication Reconciliation on Admission</t>
  </si>
  <si>
    <t>CMS/Health Services Advisory Group, Inc.</t>
  </si>
  <si>
    <t>3332 Psychosocial Screening Using the Pediatric Symptom Checklist-Tool (PSC-Tool)</t>
  </si>
  <si>
    <t>3327 Cesarean Birth</t>
  </si>
  <si>
    <t>The Joint Commission</t>
  </si>
  <si>
    <t>Perinatal and Women’s Health</t>
  </si>
  <si>
    <t>Hospital Inpatient Quality Reporting Program; Centers for Medicare &amp; Medicaid Services</t>
  </si>
  <si>
    <t>3316e Safe Use of Opioid-Concurrent Prescribing</t>
  </si>
  <si>
    <t>Centers for Medicare &amp; Medicaid Services</t>
  </si>
  <si>
    <t>#3309: Risk-Standardized Survival Rate after In-Hospital Cardiac Arrest</t>
  </si>
  <si>
    <t>Withdrawn by Measure Steward</t>
  </si>
  <si>
    <t>#0133: In-Hospital Risk Adjusted Rate of Mortality for Patients Undergoing PCI</t>
  </si>
  <si>
    <t>#0536: 30-day all-cause risk-standardized mortality rate following Percutaneous Coronary Intervention (PCI) for patients with ST segment elevation myocardial infarction (STEMI) or cardiogenic shock</t>
  </si>
  <si>
    <t>#0642: Cardiac Rehabilitation Patient Referral From an Inpatient Setting</t>
  </si>
  <si>
    <t>#0643: Cardiac Rehabilitation Patient Referral From an Outpatient Setting</t>
  </si>
  <si>
    <t>QPP: Physician Compare/MIPs</t>
  </si>
  <si>
    <t>0291: Emergency Transfer Communication Measure</t>
  </si>
  <si>
    <t>University of Minnesota Rural Health Research Center</t>
  </si>
  <si>
    <t>Maintenance Review Deferred</t>
  </si>
  <si>
    <t>Patient Experience and Function</t>
  </si>
  <si>
    <t>1741: Patient Experience with Surgical Care Based on the Consumer Assessment of Healthcare Providers and Systems (CAHPS) Surgical Care Survey</t>
  </si>
  <si>
    <t>American College of Surgeons</t>
  </si>
  <si>
    <t>CMS Quality Payment Program</t>
  </si>
  <si>
    <t>3300 Communication Climate Assessment Toolkit</t>
  </si>
  <si>
    <t>University of Colorado Center for Bioethics and Humanities</t>
  </si>
  <si>
    <t>3319: Long Term Services and Supports (LTSS) Comprehensive Assessment and Update</t>
  </si>
  <si>
    <t>Centers for Medicare and Medicaid Services</t>
  </si>
  <si>
    <t>3324: Long Term Services and Supports (LTSS) Comprehensive Care Plan and Update</t>
  </si>
  <si>
    <t>Public and Member Commenting;  Not Recommended for Endorsement</t>
  </si>
  <si>
    <t>3325: Long Term Services and Supports (LTSS) Shared Care Plan with Primary Care Practitioner</t>
  </si>
  <si>
    <t>3326: Long Term Services and Supports (LTSS) Re-Assessment/Care Plan Update after Inpatient Discharge</t>
  </si>
  <si>
    <t>0024: Weight Assessment and Counseling for Nutrition and Physical Activity for Children/Adolescents (WCC)</t>
  </si>
  <si>
    <t>0034: Colorectal Cancer Screening</t>
  </si>
  <si>
    <t>Medicare STARS; CMS Quality Payment Program</t>
  </si>
  <si>
    <t>2020: Adult Current Smoking Prevalence</t>
  </si>
  <si>
    <t>Centers for Disease Control and Prevention</t>
  </si>
  <si>
    <t>Withdrawn</t>
  </si>
  <si>
    <t>2508: Prevention: Dental Sealants for 6-9 Year-Old Children at Elevated Caries Risk, Dental Services</t>
  </si>
  <si>
    <t>American Dental Association/Dental Quality Alliance</t>
  </si>
  <si>
    <t>2509: Prevention: Sealants for 10-14 Year-Old Children at Elevated Caries Risk, Dental Services</t>
  </si>
  <si>
    <t>2511: Utilization of Services, Dental Services</t>
  </si>
  <si>
    <t>2517: Oral Evaluation, Dental Services</t>
  </si>
  <si>
    <t>2528: Prevention: Topical Fluoride for Children at Elevated Caries Risk, Dental Services</t>
  </si>
  <si>
    <t>3362: Use of Active Surveillance for Very Low and Low Risk Prostate Cancer</t>
  </si>
  <si>
    <t>Oregon Urology Institute</t>
  </si>
  <si>
    <t>Withdrawn-Insufficient Submission</t>
  </si>
  <si>
    <t>Cancer</t>
  </si>
  <si>
    <t>0114: Risk-Adjusted Postoperative Renal Failure</t>
  </si>
  <si>
    <t>Society of Thoracic Surgeons</t>
  </si>
  <si>
    <t>Submitted; Maintenance measure</t>
  </si>
  <si>
    <t>Medicare Physician Quality Reporting System; Physician Value-Based Payment Modifier; Merit-Based Incentive Payment System</t>
  </si>
  <si>
    <t>Spring 2018</t>
  </si>
  <si>
    <t>0119: Risk-Adjusted Operative Mortality for CABG</t>
  </si>
  <si>
    <t>Merit-Based Incentive Payment System</t>
  </si>
  <si>
    <t>0129: Risk-Adjusted Postoperative Prolonged Intubation (Ventilation)</t>
  </si>
  <si>
    <t>0131: Risk-Adjusted Stroke/Cerebrovascular Accident</t>
  </si>
  <si>
    <t>2063: Performing cystoscopy at the time of hysterectomy</t>
  </si>
  <si>
    <t>American Urogynecologic Society</t>
  </si>
  <si>
    <t>2558: Hospital 30-Day, All-Cause, Risk-Standardized Mortality Rate (RSMR) Following Coronary Artery Bypass Graft (CABG) Surgery</t>
  </si>
  <si>
    <t>Hospital Compare; Hospital Inpatient Quality Reporting; Hospital Value-Based Purchasing</t>
  </si>
  <si>
    <t>2561 STS Aortic Valve Replacement (AVR) Composite Score</t>
  </si>
  <si>
    <t>2563 STS Aortic Valve Replacement (AVR) + Coronary Artery Bypass Graft (CABG) Composite Score</t>
  </si>
  <si>
    <t>3010 Documentation of residual disease for ovarian carcinoma</t>
  </si>
  <si>
    <t>Society of Gynecologic Oncology</t>
  </si>
  <si>
    <t>3011 Minimally Invasive Surgery Performed for Women 18 years and older with Endometrial Cancer</t>
  </si>
  <si>
    <t>3012 Complete staging for women 18 years and older with invasive stage I-IIIB ovarian, including, fallopian tube, or primary peritoneal, cancer who have undergone surgery</t>
  </si>
  <si>
    <t>3397 Anesthesiology Smoking Abstinence</t>
  </si>
  <si>
    <t>American Society of Anesthesiologists</t>
  </si>
  <si>
    <t>Withdrawn-Testing Rated Insufficient by Scientific Methods Panel</t>
  </si>
  <si>
    <t>3402 Standardized First Kidney Transplant Waitlist Ratio for Incident Dialysis Patients (SWR)</t>
  </si>
  <si>
    <t>Submitted; New measure</t>
  </si>
  <si>
    <t>Renal</t>
  </si>
  <si>
    <t>3403 Percentage of Prevalent Patients Waitlisted (PPPW)</t>
  </si>
  <si>
    <t>2372 Breast Cancer Screening</t>
  </si>
  <si>
    <t>CMS Medicare Star Rating Program; CMS Medicaid Adult Core Set; CMS Quality Payment Program</t>
  </si>
  <si>
    <t>0496: Median Time from ED Arrival to ED Departure for Discharged ED Patients</t>
  </si>
  <si>
    <t>Cost and Efficiency</t>
  </si>
  <si>
    <t>Hospital Outpatient Quality Reporting; Hospital Inpatient Quality Reporting</t>
  </si>
  <si>
    <t>#0535: 30-day all-cause risk-standardized mortality rate following Percutaneous Coronary Intervention (PCI) for patients without ST segment elevation myocardial infarction (STEMI) and without cardiogenic shock</t>
  </si>
  <si>
    <t>#2473e: Hybrid hospital 30-day, all-cause, risk-standardized mortality rate (RSMR) following acute myocardial infarction (AMI)</t>
  </si>
  <si>
    <t>0037: Osteoporosis Testing in Older Women (OTO)</t>
  </si>
  <si>
    <t>Primary Care and Chronic Illness</t>
  </si>
  <si>
    <t>0046: Screening for Osteoporosis for Women 65-85 Years of Age</t>
  </si>
  <si>
    <t>Medicare Physician Quality Reporting System (PQRS), Physician Feedback/Quality and Resource Use Reports (QRUR), Physician Value-Based Payment Modifier (VBM)</t>
  </si>
  <si>
    <t>0053: Osteoporosis Management in Women Who Had a Fracture</t>
  </si>
  <si>
    <t>0055: Comprehensive Diabetes Care: Eye Exam (retinal) performed</t>
  </si>
  <si>
    <t>Medicare Physician Quality Reporting System (PQRS), Medicare Shared Savings Program (MSSP), Physician Feedback/Quality and Resource Use Reports (QRUR), Physician Value-Based Payment Modifier (VBM)</t>
  </si>
  <si>
    <t>0056: Comprehensive Diabetes Care: Foot Exam</t>
  </si>
  <si>
    <t>0057: Comprehensive Diabetes Care: Hemoglobin A1c (HbA1c) Testing</t>
  </si>
  <si>
    <t>Medicaid, Qualified Health Plan (QHP) Quality Rating System (QRS)</t>
  </si>
  <si>
    <t>0059: Comprehensive Diabetes Care: Hemoglobin A1c (HbA1c) Poor Control (&gt;9.0%)</t>
  </si>
  <si>
    <t>Withdrawn-Testing Rated Low by Scientific Methods Panel</t>
  </si>
  <si>
    <t>Medicaid, Medicare Physician Quality Reporting System (PQRS), Medicare Shared Savings Program (MSSP), Physician Feedback/Quality and Resource Use Reports (QRUR), Physician Value-Based Payment Modifier (VBM)</t>
  </si>
  <si>
    <t>0062: Comprehensive Diabetes Care: Medical Attention for Nephropathy</t>
  </si>
  <si>
    <t>Medicare Physician Quality Reporting System (PQRS), Physician Feedback/Quality and Resource Use Reports (QRUR), Physician Value-Based Payment Modifier (VBM), Qualified Health Plan (QHP) Quality Rating System (QRS)</t>
  </si>
  <si>
    <t>0575: Comprehensive Diabetes Care: Hemoglobin A1c (HbA1c) Control (&lt;8.0%)</t>
  </si>
  <si>
    <t>Qualified Health Plan (QHP) Quality Rating System (QRS)</t>
  </si>
  <si>
    <t>0104e: Adult Major Depressive Disorder (MDD): Suicide Risk Assessment</t>
  </si>
  <si>
    <t>PCPI Foundation</t>
  </si>
  <si>
    <t>Merit-based Incentive Payment System (MIPS)</t>
  </si>
  <si>
    <t>0105: Antidepressant Medication Management (AMM)</t>
  </si>
  <si>
    <t>Medicaid Adult Core Set; Merit-based Incentive Payment System (MIPS); Quality Rating System (QRS)</t>
  </si>
  <si>
    <t>1879: Adherence to Antipsychotic Medications for Individuals with Schizophrenia</t>
  </si>
  <si>
    <t>CMS/National Committee for Quality Assurance</t>
  </si>
  <si>
    <t>Quality Payment Program (QPP)</t>
  </si>
  <si>
    <t>1880: Adherence to Mood Stabilizers for Individuals with Bipolar I Disorder</t>
  </si>
  <si>
    <t>1932: Diabetes Screening for People With Schizophrenia or Bipolar Disorder Who Are Using Antipsychotic Medications (SSD)</t>
  </si>
  <si>
    <t>Medicaid Adult Core Set</t>
  </si>
  <si>
    <t>1933: Cardiovascular Monitoring for People With Cardiovascular Disease and Schizophrenia (SMC)</t>
  </si>
  <si>
    <t>Physician Value-Based Payment Modifier (VBM), Physician Feedback/Quality and Resource Use Reports (QRUR)</t>
  </si>
  <si>
    <t>1934: Diabetes Monitoring for People With Diabetes and Schizophrenia (SMD)</t>
  </si>
  <si>
    <t>2152: Preventive Care and Screening: Unhealthy Alcohol Use: Screening &amp; Brief Counseling</t>
  </si>
  <si>
    <t>Merit-based Incentive Payment System (MIPS</t>
  </si>
  <si>
    <t>3389: Concurrent Use of Opioids and Benzodiazepines (COB)</t>
  </si>
  <si>
    <t>Pharmacy Quality Alliance</t>
  </si>
  <si>
    <t>3400: Use of pharmacotherapy for opioid use disorder (OUD)</t>
  </si>
  <si>
    <t xml:space="preserve">Submitted; Maintenance measure </t>
  </si>
  <si>
    <t>Geriatrics and Palliative Care</t>
  </si>
  <si>
    <t>Nursing Home Compare</t>
  </si>
  <si>
    <t>0677: Percent of Residents Who Self-Report Moderate to Severe Pain (Long Stay)</t>
  </si>
  <si>
    <t xml:space="preserve">1623: Bereaved Family Survey </t>
  </si>
  <si>
    <t>Department of Veterans Affairs</t>
  </si>
  <si>
    <t>1789: Hospital-Wide All-Cause Unplanned Readmission Measure (HWR)</t>
  </si>
  <si>
    <t>All-Cause Admissions and Readmissions</t>
  </si>
  <si>
    <t>Medicare SSP; Next Generation, and Pioneer ACO Model</t>
  </si>
  <si>
    <t>3404: Standardized Emergency Department Encounter Ratio (SEDR) for Dialysis Facilities</t>
  </si>
  <si>
    <t>3405: Standardized Ratio of Emergency Department Encounters Occurring Within 30 Days of Hospital Discharge (ED30) for Dialysis Facilities</t>
  </si>
  <si>
    <t>3407: Admission to an institution from the community among Medicaid fee-for-service (FFS) home and community-based service (HCBS) users</t>
  </si>
  <si>
    <t>0005: CAHPS Clinician &amp; Group Surveys (CG-CAHPS)-Adult, Child</t>
  </si>
  <si>
    <t>Agency for Healthcare Research and Quality</t>
  </si>
  <si>
    <t>CMS Quality Payment Program; Comprehensive Primary Care</t>
  </si>
  <si>
    <t>0006: Consumer Assessment of Healthcare Providers and Systems (CAHPS) Health Plan Survey, Version 5.0 (Medicaid and Commercial)</t>
  </si>
  <si>
    <t>CMS Medicare Advantage, Qualified Health Plan Quality Ratings (QHP)</t>
  </si>
  <si>
    <t>0166: HCAHPS</t>
  </si>
  <si>
    <t>Hospital Value-Based Purchasing; Hospital Compare</t>
  </si>
  <si>
    <t>0228: 3-Item Care Transition measure (CTM-3)</t>
  </si>
  <si>
    <t>University of Colorado Anshutz Medical Campus</t>
  </si>
  <si>
    <t>0517: CAHPS Home Health Care Survey</t>
  </si>
  <si>
    <t>0726: Patient Experience of Psychiatric Care as Measured by the Inpatient Consumer Survey (ICS)</t>
  </si>
  <si>
    <t xml:space="preserve">National Association of State Mental Health Program Directors Research Institute, Inc. </t>
  </si>
  <si>
    <t>2548: Child Hospital Consumer Assessment of healthcare Providers and Systems (Child CAHPS) Survey</t>
  </si>
  <si>
    <t>3227 CollaboRATE</t>
  </si>
  <si>
    <t>The Dartmouth Institute for Health Policy and Clinical Practice</t>
  </si>
  <si>
    <t>Spring 2018; Was previously submitted in the Fall 2017 Cycle but the measure was withdrawn</t>
  </si>
  <si>
    <t>3420: CoreQ: AL Resident Satisfaction Measure</t>
  </si>
  <si>
    <t>American Health Care Association/ National Center for Assisted Living</t>
  </si>
  <si>
    <t>Submitted, new measure</t>
  </si>
  <si>
    <t>3422: CoreQ: AL Family Satisfaction Measure</t>
  </si>
  <si>
    <t>0383: Oncology:  Plan of Care for Pain – Medical Oncology and Radiation Oncology (paired with 0384)</t>
  </si>
  <si>
    <t>American Society of Clinical Oncologists</t>
  </si>
  <si>
    <t>Submitted, maintenance measure</t>
  </si>
  <si>
    <t>0384: Oncology: Medical and Radiation - Pain Intensity Quantified (submitted as 3438)</t>
  </si>
  <si>
    <t>PCPI</t>
  </si>
  <si>
    <t>0384e: Oncology: Medical and Radiation - Pain Intensity Quantified (eMeasure) (submitted as 0384)</t>
  </si>
  <si>
    <t>0386: Oncology: Cancer Stage Documented</t>
  </si>
  <si>
    <t>3365e: Treatment of osteopenia or osteoporosis in men with non-metastatic prostate cancer on androgen deprivation therapy</t>
  </si>
  <si>
    <t>3384: Melanoma Reporting</t>
  </si>
  <si>
    <t>College of American Pathologists</t>
  </si>
  <si>
    <t>3385: Lung Cancer Reporting (Biopsy/Cytology Specimens)</t>
  </si>
  <si>
    <t>3386: Lung Cancer Reporting (Resection Specimens)</t>
  </si>
  <si>
    <t>0676: Percent of Residents Who Self-Report Moderate to Severe Pain (Short Stay)</t>
  </si>
  <si>
    <t>CMS/ University of Michigan Kidney Epidemiology and Cost Center</t>
  </si>
  <si>
    <t>CMS/ Mathematica Policy Research, Inc.</t>
  </si>
  <si>
    <t xml:space="preserve">Use in Federal  Programs </t>
  </si>
  <si>
    <t>Use of Active Surveillance for Very Low and Low Risk Prostate Cancer</t>
  </si>
  <si>
    <t>Emergency Transfer Communication Measure</t>
  </si>
  <si>
    <t>Patient Experience with Surgical Care Based on the Consumer Assessment of Healthcare Providers and Systems (CAHPS) Surgical Care Survey</t>
  </si>
  <si>
    <t>Communication Climate Assessment Toolkit</t>
  </si>
  <si>
    <t>Long Term Services and Supports (LTSS) Comprehensive Assessment and Update</t>
  </si>
  <si>
    <t>Long Term Services and Supports (LTSS) Comprehensive Care Plan and Update</t>
  </si>
  <si>
    <t>Long Term Services and Supports (LTSS) Shared Care Plan with Primary Care Practitioner</t>
  </si>
  <si>
    <t>Long Term Services and Supports (LTSS) Re-Assessment/Care Plan Update after Inpatient Discharge</t>
  </si>
  <si>
    <t>Race/ethnicity and education were available but not analyzed.</t>
  </si>
  <si>
    <t xml:space="preserve">Yes. The developer noted that education has been found to influence results.  However,  the developer did not put forth a risk adjustment measure but did note that the S-CAHPS measures, like the CG-CAHPS measures (NQF #0005), does give users the option to case-mix adjust scores depending on their specific purposes. </t>
  </si>
  <si>
    <t>Published literature</t>
  </si>
  <si>
    <t>Patient education level, age, gender, ethnicity, and language</t>
  </si>
  <si>
    <t>Internal data analysis</t>
  </si>
  <si>
    <t>Cesarean Birth</t>
  </si>
  <si>
    <t>Race, payer</t>
  </si>
  <si>
    <t>No. The developer stated this is a process that should be carried out for all patients and no adjustment should be necessary</t>
  </si>
  <si>
    <t>384e</t>
  </si>
  <si>
    <t>Lung Cancer Reporting (Resection Specimens)</t>
  </si>
  <si>
    <t>Lung Cancer Reporting (Biopsy/Cytology Specimens)</t>
  </si>
  <si>
    <t>CoreQ: AL Resident Satisfaction Measure</t>
  </si>
  <si>
    <t>CoreQ: AL Family Satisfaction Measure</t>
  </si>
  <si>
    <t>Oncology:  Plan of Care for Pain – Medical Oncology and Radiation Oncology (paired with 0384)</t>
  </si>
  <si>
    <t>Oncology: Medical and Radiation - Pain Intensity Quantified (submitted as 3438)</t>
  </si>
  <si>
    <t>Oncology: Medical and Radiation - Pain Intensity Quantified (eMeasure) (submitted as 0384)</t>
  </si>
  <si>
    <t>Oncology: Cancer Stage Documented</t>
  </si>
  <si>
    <t>Treatment of osteopenia or osteoporosis in men with non-metastatic prostate cancer on androgen deprivation therapy</t>
  </si>
  <si>
    <t>Melanoma Reporting</t>
  </si>
  <si>
    <t xml:space="preserve"> Risk-Adjusted Postoperative Renal Failure</t>
  </si>
  <si>
    <t>Risk-Adjusted Operative Mortality for CABG</t>
  </si>
  <si>
    <t>Risk-Adjusted Postoperative Prolonged Intubation (Ventilation)</t>
  </si>
  <si>
    <t>Risk-Adjusted Stroke/Cerebrovascular Accident</t>
  </si>
  <si>
    <t>Performing cystoscopy at the time of hysterectomy</t>
  </si>
  <si>
    <t>Hospital 30-Day, All-Cause, Risk-Standardized Mortality Rate (RSMR) Following Coronary Artery Bypass Graft (CABG) Surgery</t>
  </si>
  <si>
    <t>STS Aortic Valve Replacement (AVR) Composite Score</t>
  </si>
  <si>
    <t>STS Aortic Valve Replacement (AVR) + Coronary Artery Bypass Graft (CABG) Composite Score</t>
  </si>
  <si>
    <t>Documentation of residual disease for ovarian carcinoma</t>
  </si>
  <si>
    <t>Minimally Invasive Surgery Performed for Women 18 years and older with Endometrial Cancer</t>
  </si>
  <si>
    <t>Complete staging for women 18 years and older with invasive stage I-IIIB ovarian, including, fallopian tube, or primary peritoneal, cancer who have undergone surgery</t>
  </si>
  <si>
    <t>Anesthesiology Smoking Abstinence</t>
  </si>
  <si>
    <t>Standardized First Kidney Transplant Waitlist Ratio for Incident Dialysis Patients (SWR)</t>
  </si>
  <si>
    <t>Percentage of Prevalent Patients Waitlisted (PPPW)</t>
  </si>
  <si>
    <t>Breast Cancer Screening</t>
  </si>
  <si>
    <t>Median Time from ED Arrival to ED Departure for Discharged ED Patients</t>
  </si>
  <si>
    <t>30-day all-cause risk-standardized mortality rate following Percutaneous Coronary Intervention (PCI) for patients without ST segment elevation myocardial infarction (STEMI) and without cardiogenic shock</t>
  </si>
  <si>
    <t>#2473e</t>
  </si>
  <si>
    <t>Hybrid hospital 30-day, all-cause, risk-standardized mortality rate (RSMR) following acute myocardial infarction (AMI)</t>
  </si>
  <si>
    <t>Osteoporosis Testing in Older Women (OTO)</t>
  </si>
  <si>
    <t>Screening for Osteoporosis for Women 65-85 Years of Age</t>
  </si>
  <si>
    <t>Osteoporosis Management in Women Who Had a Fracture</t>
  </si>
  <si>
    <t>Comprehensive Diabetes Care: Eye Exam (retinal) performed</t>
  </si>
  <si>
    <t>Comprehensive Diabetes Care: Foot Exam</t>
  </si>
  <si>
    <t>Comprehensive Diabetes Care: Hemoglobin A1c (HbA1c) Testing</t>
  </si>
  <si>
    <t>Comprehensive Diabetes Care: Hemoglobin A1c (HbA1c) Poor Control (&gt;9.0%)</t>
  </si>
  <si>
    <t>Comprehensive Diabetes Care: Medical Attention for Nephropathy</t>
  </si>
  <si>
    <t>Comprehensive Diabetes Care: Hemoglobin A1c (HbA1c) Control (&lt;8.0%)</t>
  </si>
  <si>
    <t>104e</t>
  </si>
  <si>
    <t>Adult Major Depressive Disorder (MDD): Suicide Risk Assessment</t>
  </si>
  <si>
    <t>Antidepressant Medication Management (AMM)</t>
  </si>
  <si>
    <t>Adherence to Antipsychotic Medications for Individuals with Schizophrenia</t>
  </si>
  <si>
    <t>Adherence to Mood Stabilizers for Individuals with Bipolar I Disorder</t>
  </si>
  <si>
    <t>Diabetes Screening for People With Schizophrenia or Bipolar Disorder Who Are Using Antipsychotic Medications (SSD)</t>
  </si>
  <si>
    <t>Cardiovascular Monitoring for People With Cardiovascular Disease and Schizophrenia (SMC)</t>
  </si>
  <si>
    <t>Diabetes Monitoring for People With Diabetes and Schizophrenia (SMD)</t>
  </si>
  <si>
    <t xml:space="preserve"> Preventive Care and Screening: Unhealthy Alcohol Use: Screening &amp; Brief Counseling</t>
  </si>
  <si>
    <t>Concurrent Use of Opioids and Benzodiazepines (COB)</t>
  </si>
  <si>
    <t>Use of pharmacotherapy for opioid use disorder (OUD)</t>
  </si>
  <si>
    <t>Percent of Residents Who Self-Report Moderate to Severe Pain (Short Stay)</t>
  </si>
  <si>
    <t>Percent of Residents Who Self-Report Moderate to Severe Pain (Long Stay)</t>
  </si>
  <si>
    <t xml:space="preserve">Bereaved Family Survey </t>
  </si>
  <si>
    <t>Hospital-Wide All-Cause Unplanned Readmission Measure (HWR)</t>
  </si>
  <si>
    <t>Standardized Emergency Department Encounter Ratio (SEDR) for Dialysis Facilities</t>
  </si>
  <si>
    <t>Standardized Ratio of Emergency Department Encounters Occurring Within 30 Days of Hospital Discharge (ED30) for Dialysis Facilities</t>
  </si>
  <si>
    <t>Admission to an institution from the community among Medicaid fee-for-service (FFS) home and community-based service (HCBS) users</t>
  </si>
  <si>
    <t>CAHPS Clinician &amp; Group Surveys (CG-CAHPS)-Adult, Child</t>
  </si>
  <si>
    <t>Consumer Assessment of Healthcare Providers and Systems (CAHPS) Health Plan Survey, Version 5.0 (Medicaid and Commercial)</t>
  </si>
  <si>
    <t>HCAHPS</t>
  </si>
  <si>
    <t>3-Item Care Transition measure (CTM-3)</t>
  </si>
  <si>
    <t>CAHPS Home Health Care Survey</t>
  </si>
  <si>
    <t>Patient Experience of Psychiatric Care as Measured by the Inpatient Consumer Survey (ICS)</t>
  </si>
  <si>
    <t xml:space="preserve"> Child Hospital Consumer Assessment of healthcare Providers and Systems (Child CAHPS) Survey</t>
  </si>
  <si>
    <t>CollaboRATE</t>
  </si>
  <si>
    <t>Spring</t>
  </si>
  <si>
    <t>Endorsed</t>
  </si>
  <si>
    <t>No. The developer noted that conceptually their goal was to adjust for all preoperative factors that are independently and significantly associated with outcomes and that vary across STS participants</t>
  </si>
  <si>
    <t>Race (black, Hispanic, Asian)</t>
  </si>
  <si>
    <t xml:space="preserve">Race. However, the developer notes this should not be categorized as a social risk factors and that the underlying clinical pathway through which race affects outcomes is unknown. </t>
  </si>
  <si>
    <t>Dual eligibility, AHRQ SES index</t>
  </si>
  <si>
    <t>Dual eligible status, AHRQ SES Index</t>
  </si>
  <si>
    <t xml:space="preserve">Maintenance </t>
  </si>
  <si>
    <t>National Quality Forum</t>
  </si>
  <si>
    <t>Outcome measurement is an important tool in a value-oriented healthcare system. However, outcome measures must enable fair comparisons to support value-based purchasing and public reporting programs. Risk adjustment is a statistical technique used to identify and account for variation in patient outcomes that arise from differences in patient characteristics. These characteristics are also referred to as risk factors. The more frequent use of outcome measures in payment and public reporting programs has raised concerns regarding the adequacy of the risk adjustment methodologies used in these measures, especially as it relates to social risk factors like income, education, social support, neighborhood deprivation and rurality.</t>
  </si>
  <si>
    <t>Total Measures</t>
  </si>
  <si>
    <t>Outcome Measures</t>
  </si>
  <si>
    <t>Risk Adjusted Measures</t>
  </si>
  <si>
    <t>3365e</t>
  </si>
  <si>
    <t>Total</t>
  </si>
  <si>
    <t>TO: 75FCMC18F0001</t>
  </si>
  <si>
    <t xml:space="preserve">Social Risk Trial- Measure List </t>
  </si>
  <si>
    <t>Overview of Measures</t>
  </si>
  <si>
    <t xml:space="preserve"> </t>
  </si>
  <si>
    <t>Maintenance Measures</t>
  </si>
  <si>
    <t>New Measures</t>
  </si>
  <si>
    <t>Withdrawn Measures</t>
  </si>
  <si>
    <t>Deferred Measures</t>
  </si>
  <si>
    <t>Total Outcome Measures</t>
  </si>
  <si>
    <t>Total Risk Adjusted Measures</t>
  </si>
  <si>
    <t>% of outcome measures</t>
  </si>
  <si>
    <t>% of risk adjusted measures</t>
  </si>
  <si>
    <t>% of all measures</t>
  </si>
  <si>
    <t>Social Risk Factors</t>
  </si>
  <si>
    <t>Risk Adjustment</t>
  </si>
  <si>
    <t>Measures with Conceptual Rationale</t>
  </si>
  <si>
    <t>Measures that used "Expert Group Consensus" to develop rationale</t>
  </si>
  <si>
    <t>Measures that used "Published Literature" to develop rationale</t>
  </si>
  <si>
    <t>Measures that used "Internal Data Analysis" to develop rationale</t>
  </si>
  <si>
    <t>Risk Factor</t>
  </si>
  <si>
    <t>Conceptual rationale supported inclusion of social risk factors</t>
  </si>
  <si>
    <t>NQF ID</t>
  </si>
  <si>
    <t>New/Maintenance</t>
  </si>
  <si>
    <t>Total Times Cited</t>
  </si>
  <si>
    <t>Black (race)</t>
  </si>
  <si>
    <t>Asian (race)</t>
  </si>
  <si>
    <t>Hispanic (race)</t>
  </si>
  <si>
    <t>Gender</t>
  </si>
  <si>
    <t>Payer</t>
  </si>
  <si>
    <t>Employment Status</t>
  </si>
  <si>
    <t>Medicare Status</t>
  </si>
  <si>
    <t>Zip Code</t>
  </si>
  <si>
    <t>AHRQ SES Index</t>
  </si>
  <si>
    <t>Language</t>
  </si>
  <si>
    <t>Education</t>
  </si>
  <si>
    <t>Yes. The developer examined potential differences but determined that risk adjusting this measure could mask differences in quality of communications.</t>
  </si>
  <si>
    <t>Patient Level: employment status, race, ethnicity, Medicare coverage;  ZIP code level – Area Deprivation Index (ADI) from 2014 Census data</t>
  </si>
  <si>
    <t>Respondent education level, respondent language preference</t>
  </si>
  <si>
    <t>Respondent education, respondent language preference</t>
  </si>
  <si>
    <r>
      <t xml:space="preserve">Measure Totals
</t>
    </r>
    <r>
      <rPr>
        <sz val="9"/>
        <color theme="0"/>
        <rFont val="Calibri"/>
        <family val="2"/>
        <scheme val="minor"/>
      </rPr>
      <t>(Percentages represent the percent of [Column Y] that are [Row X))</t>
    </r>
  </si>
  <si>
    <t>Dual Eligibility</t>
  </si>
  <si>
    <t>Ethnicity</t>
  </si>
  <si>
    <t>CMS/CDC</t>
  </si>
  <si>
    <t xml:space="preserve">The Social Risk Trial Measure Tracking Sheet is designed to facilitate stakeholders’ participation in the review process and includes summary information on whether or not the measure included any social risk factors in its risk adjustment model as well as information about the project and cycle during which it will be reviewed.  Every measure submitted for NQF endorsement is considered to be part of the trial period and the standing committee charged with its review will assess the adequacy of its risk adjustment approach as part of its determination on the validity of the measure.  The Social Risk Trial Measure Tracking Sheet is a compilation of the information submitted by the measure developers for the purposes of the Standing Committees review and is not reflective of any decision by the Standing Committee or any final decisions about NQF endorsement. The Tracking Sheet will be updated and posted to the project page every May and December until the conclusion of the initiative in 2021.  </t>
  </si>
  <si>
    <t>However, there are concerns that statistically adjusting performance measure scores for social risk factors could mask healthcare disparities. Prior to 2015, NQF’s policy prohibited the inclusion of social risk factors in the risk adjustment models of measures submitted for NQF review and endorsement. After convening a panel of experts in healthcare disparities and measurement science to review the growing evidence of the impact of social risk factors on patient outcomes, the NQF Board of Directors implemented a two year trial period during which adjustment of measures for social risk factors was no longer prohibited. At the conclusion of the trial period in 2017, the NQF Board of Directors reviewed the results of the trial period and determined there was a need to launch a new social risk initiative.</t>
  </si>
  <si>
    <t>During this three-year (2018-2021) intiative NQF, with funding from the Department of Health and Human Services, will continue to allow measures that are risk adjusted for social risk factors to be submitted for endorsement. NQF’s Methods Panel and standing committees will assess the adequacy of each risk adjustment model submitted to NQF for endorsement as a part of NQF’s Validity sub-criterion. Standing committees will also evaluate the appropriateness of social risk factors included in risk adjustment models for all measures under review.  The NQF Disparities Standing Committee will be tasked with monitoring unintended consequences, assessing best practices, and evaluating the outcomes this initiative.</t>
  </si>
  <si>
    <t>Setting</t>
  </si>
  <si>
    <t>Data Source</t>
  </si>
  <si>
    <t>Process Measures</t>
  </si>
  <si>
    <t>Structural Measures</t>
  </si>
  <si>
    <t>Measure Settings</t>
  </si>
  <si>
    <t>Total Risk Adjusted</t>
  </si>
  <si>
    <t>% of risk adjusted</t>
  </si>
  <si>
    <t>Column1</t>
  </si>
  <si>
    <t>Column2</t>
  </si>
  <si>
    <t>Outpatient Services</t>
  </si>
  <si>
    <t>Inpatient/Hospital</t>
  </si>
  <si>
    <t>Emergency Department and Services, Inpatient/Hospital, Outpatient Services</t>
  </si>
  <si>
    <t>Other, Outpatient Services</t>
  </si>
  <si>
    <t>Emergency Department and Services</t>
  </si>
  <si>
    <t>Home Care</t>
  </si>
  <si>
    <t>Hospital, Long Term Acute Care Hospital</t>
  </si>
  <si>
    <t>Other, Post-Acute Care</t>
  </si>
  <si>
    <t>Inpatient/Hospital, Post-Acute Care</t>
  </si>
  <si>
    <t>Home Care, Post-Acute Care</t>
  </si>
  <si>
    <t>Inpatient/Hospital, Other, Outpatient Services</t>
  </si>
  <si>
    <t>Home Care, Outpatient Services</t>
  </si>
  <si>
    <t>Inpatient/Hospital, Outpatient Services</t>
  </si>
  <si>
    <t>Emergency Department and Services, Inpatient/Hospital</t>
  </si>
  <si>
    <t>Home Care, Other</t>
  </si>
  <si>
    <t>Claims, Electronic Health Records, Paper Medical Records</t>
  </si>
  <si>
    <t>Claims, Electronic Health Data, Paper Medical Records</t>
  </si>
  <si>
    <t>Instrument-Based Data</t>
  </si>
  <si>
    <t>Electronic Health Data, Electronic Health Records, Paper Medical Records</t>
  </si>
  <si>
    <t>Claims, Electronic Health Data, Electronic Health Records, Paper Medical Records</t>
  </si>
  <si>
    <t>Electronic Health Data, Paper Medical Records</t>
  </si>
  <si>
    <t>Claims, Electronic Health Data, Other, Paper Medical Records</t>
  </si>
  <si>
    <t>Claims</t>
  </si>
  <si>
    <t>Registry Data</t>
  </si>
  <si>
    <t>Claims, Electronic Health Data, Electronic Health Records, Management Data, Other, Paper Medical Records, Registry Data</t>
  </si>
  <si>
    <t>Registry data</t>
  </si>
  <si>
    <t>Claims, Other, Registry Data</t>
  </si>
  <si>
    <t>Electronic Health Records, Paper Medical Records, Registry Data</t>
  </si>
  <si>
    <t>Electronic Health Records, Registry Data</t>
  </si>
  <si>
    <t>Assessment Data</t>
  </si>
  <si>
    <t>Other, Registry Data</t>
  </si>
  <si>
    <t>Paper Medical Records, Registry Data</t>
  </si>
  <si>
    <t>Claims, Electronic Health Data</t>
  </si>
  <si>
    <t>Electronic Health Records, Paper Medical Records</t>
  </si>
  <si>
    <t>Management Data, Other, Paper Medical Records</t>
  </si>
  <si>
    <t>Claims, Management Data, Other, Paper Medical Records</t>
  </si>
  <si>
    <t>Claims, Enrollment Data</t>
  </si>
  <si>
    <t>Claims, Registry Data</t>
  </si>
  <si>
    <t>Electronic Health Records</t>
  </si>
  <si>
    <t>Post-Acute Care</t>
  </si>
  <si>
    <t>Long Term Acute Care Hospital</t>
  </si>
  <si>
    <t>Measure Data Sources</t>
  </si>
  <si>
    <t>Paper Medical Records</t>
  </si>
  <si>
    <t>Electronic Health Data</t>
  </si>
  <si>
    <t>Management Data</t>
  </si>
  <si>
    <t>How to use this document</t>
  </si>
  <si>
    <t>Which measures have been recently submitted to an NQF project</t>
  </si>
  <si>
    <t>Which recently submitted measures have been risk adjusted</t>
  </si>
  <si>
    <t>Which projects are currently reviewing/recently reviewed a measure with risk adjustment</t>
  </si>
  <si>
    <t>How the conceptual rationale for a risk adjusted measure was developed</t>
  </si>
  <si>
    <t>What social risk factors are included in a measure's risk adjustment model</t>
  </si>
  <si>
    <t>General measure specifications (measure type, developer, care setting, data source)</t>
  </si>
  <si>
    <t>What can I find out from this document?</t>
  </si>
  <si>
    <t>How do I find information on a specific measure?</t>
  </si>
  <si>
    <t>How do I find out information on risk adjusted measures?</t>
  </si>
  <si>
    <t>How do I find out information about all measures at once?</t>
  </si>
  <si>
    <t xml:space="preserve">Navigate to the tab 'Overview.' Scan through the various overview metrics to get a sense of how many measures have been submitted, what these measures look like, how many measures have been risk adjsuted, and other high-level breakdowns of the measures included in this document. </t>
  </si>
  <si>
    <t>Where can I find…..?</t>
  </si>
  <si>
    <t>Project Associated with the measure</t>
  </si>
  <si>
    <t>Measure title</t>
  </si>
  <si>
    <t>Cycle in which measure was submitted</t>
  </si>
  <si>
    <t>Year in which measure was submitted</t>
  </si>
  <si>
    <t>Measure steward/developer</t>
  </si>
  <si>
    <t>New or maintenance measure?</t>
  </si>
  <si>
    <t>Measure type</t>
  </si>
  <si>
    <t>Care setting</t>
  </si>
  <si>
    <t>Measure List #1, Column D</t>
  </si>
  <si>
    <t>Measure List #1, Column A</t>
  </si>
  <si>
    <t>Measure List #1, Column B</t>
  </si>
  <si>
    <t>Measure List #1, Column C</t>
  </si>
  <si>
    <t>Measure List #1, Column E</t>
  </si>
  <si>
    <t>Measure List #1, Column F</t>
  </si>
  <si>
    <t>Measure List #1, Column G</t>
  </si>
  <si>
    <t>Measure List #1, Column H</t>
  </si>
  <si>
    <t>Measure List #1, Column I</t>
  </si>
  <si>
    <t>Measure List #1, Column J</t>
  </si>
  <si>
    <t>Measure List #1, Column K</t>
  </si>
  <si>
    <t>Measure List #1, Column L</t>
  </si>
  <si>
    <t>Measure List #1, Column M</t>
  </si>
  <si>
    <t>Measure List #1, Column N</t>
  </si>
  <si>
    <t>Measure List #1, Column O</t>
  </si>
  <si>
    <t>Measure List #1, Column P</t>
  </si>
  <si>
    <t>Data Dictionary</t>
  </si>
  <si>
    <t>Under Review</t>
  </si>
  <si>
    <t>Not Endorsed</t>
  </si>
  <si>
    <t>Project (link to project page)</t>
  </si>
  <si>
    <t xml:space="preserve">Navigate to the tab 'Measures List #1.' Find column K, "Does the measure include any type of risk adjustment?  (Yes/No)". Use the sorting functions in row 1 to select only "Yes." This will filter the spreadsheet to show only those measures that have included risk adjustment. Information on Committee evaluation of these measures and additional measure detail can be found through the individual CDP projects. A link to the relevant project page can be found in column A of each measure. </t>
  </si>
  <si>
    <t>What is not included in this document that I may still want to know about the trial?</t>
  </si>
  <si>
    <t>Details of the Standing Committee's measure deliberations</t>
  </si>
  <si>
    <t xml:space="preserve">*All of these details can be found on the specific CDP project pages, which are linked in Column A of the measure list. </t>
  </si>
  <si>
    <t>When/how to comment on a measure under review</t>
  </si>
  <si>
    <t>Meeting information for when a measure will be discussed by a CDP Standing Committee</t>
  </si>
  <si>
    <t>Withdrawn-Insufficient Submission. Endorsement Removed.</t>
  </si>
  <si>
    <t>Electronic administrative data/claims</t>
  </si>
  <si>
    <t>Ambulatory Care : Clinic</t>
  </si>
  <si>
    <t>Emergency Department and Services, Other, Outpatient Services</t>
  </si>
  <si>
    <t>Assessment Data, Claims, Electronic Health Data, Electronic Health Records</t>
  </si>
  <si>
    <t>Claims, Electronic Health Data, Electronic Health Records, Other, Registry Data</t>
  </si>
  <si>
    <t>Navigate to the tab 'Measure List #1.' Then sort by a specifc NQF ID, measure title, or NQF project using the sorting functions found in Row 1 of each column (see example on the right). Information on individual measure review can be found through the indivdual CDP projects. A link to the relevant project page can be found in column A of each measure.</t>
  </si>
  <si>
    <r>
      <t xml:space="preserve">Measure List Last Updated: </t>
    </r>
    <r>
      <rPr>
        <b/>
        <sz val="12"/>
        <color rgb="FFCD4C00"/>
        <rFont val="Calibri"/>
        <family val="2"/>
        <scheme val="minor"/>
      </rPr>
      <t xml:space="preserve">June 13, 2018
</t>
    </r>
    <r>
      <rPr>
        <i/>
        <sz val="12"/>
        <color rgb="FF5C0B7C"/>
        <rFont val="Calibri"/>
        <family val="2"/>
        <scheme val="minor"/>
      </rPr>
      <t>Please note that measure statuses change throughout the CDP cycle. For the most up-to-date information on measures under review, please see the individual project pages linked in Column A of "Measure List #1" tab.  This list will be updated every May and December.</t>
    </r>
  </si>
  <si>
    <r>
      <rPr>
        <b/>
        <sz val="11"/>
        <color theme="1"/>
        <rFont val="Calibri"/>
        <family val="2"/>
        <scheme val="minor"/>
      </rPr>
      <t>Measure Status:</t>
    </r>
    <r>
      <rPr>
        <sz val="11"/>
        <color theme="1"/>
        <rFont val="Calibri"/>
        <family val="2"/>
        <scheme val="minor"/>
      </rPr>
      <t xml:space="preserve"> The measure status indicates whether a measure is under review, endorsed, not endorsed, or was withdrawn from review during the project cycle. The status “under review” means the measure was submitted for endorsement and undergoing the consensus development process (CDP). The status “endorsed” or “not endorsed” is the final endorsement decision after review and an opportunity for appeals. The status “withdrawn” means the measure was either deferred to another review cycle or the measure developer/steward has decided to forgo maintaining endorsement.
</t>
    </r>
  </si>
  <si>
    <r>
      <rPr>
        <b/>
        <sz val="11"/>
        <color theme="1"/>
        <rFont val="Calibri"/>
        <family val="2"/>
        <scheme val="minor"/>
      </rPr>
      <t>Conceptual Rationale</t>
    </r>
    <r>
      <rPr>
        <sz val="11"/>
        <color theme="1"/>
        <rFont val="Calibri"/>
        <family val="2"/>
        <scheme val="minor"/>
      </rPr>
      <t xml:space="preserve">:A description of the evidence that supports an association between an independent variable(s) (e.g. social risk factors) and a dependent variable (e.g. outcome) based on a systematic literature review, testing done by the developer/steward of the measure, and/or expert opinion. The conceptual rationale provides evidence to suggest that a social risk factor explains the variance in an outcome of interest. 
</t>
    </r>
    <r>
      <rPr>
        <b/>
        <sz val="11"/>
        <color theme="1"/>
        <rFont val="Calibri"/>
        <family val="2"/>
        <scheme val="minor"/>
      </rPr>
      <t>Empirical Rationale</t>
    </r>
    <r>
      <rPr>
        <sz val="11"/>
        <color theme="1"/>
        <rFont val="Calibri"/>
        <family val="2"/>
        <scheme val="minor"/>
      </rPr>
      <t xml:space="preserve">: A description of the empirical testing that supports the inclusion of a social risk factor in a risk adjustment model. The empirical rationale is established through statistical tests (e.g. hypothesis testing, goodness-of-fit, coefficient of determination, etc.) that can assist in determining the level to which a social risk factor explains variation in an outcome.
</t>
    </r>
    <r>
      <rPr>
        <b/>
        <sz val="11"/>
        <color theme="1"/>
        <rFont val="Calibri"/>
        <family val="2"/>
        <scheme val="minor"/>
      </rPr>
      <t>Social Risk Factor</t>
    </r>
    <r>
      <rPr>
        <sz val="11"/>
        <color theme="1"/>
        <rFont val="Calibri"/>
        <family val="2"/>
        <scheme val="minor"/>
      </rPr>
      <t xml:space="preserve">: Economic and social conditions that may influence individual and group differences in health and health outcomes. These factors may include age, gender, income, race, ethnicity, nativity, language, sexual orientation, gender identity, disability, geographic location, and many others.
</t>
    </r>
    <r>
      <rPr>
        <b/>
        <sz val="11"/>
        <color theme="1"/>
        <rFont val="Calibri"/>
        <family val="2"/>
        <scheme val="minor"/>
      </rPr>
      <t>Risk adjustment</t>
    </r>
    <r>
      <rPr>
        <sz val="11"/>
        <color theme="1"/>
        <rFont val="Calibri"/>
        <family val="2"/>
        <scheme val="minor"/>
      </rPr>
      <t xml:space="preserve">: Risk adjustment is a statistical approach that aims to account for differences in intrinsic health risks that patients or populations bring to their health care encounters. 
</t>
    </r>
    <r>
      <rPr>
        <b/>
        <sz val="11"/>
        <color theme="1"/>
        <rFont val="Calibri"/>
        <family val="2"/>
        <scheme val="minor"/>
      </rPr>
      <t>New/Maintenance</t>
    </r>
    <r>
      <rPr>
        <sz val="11"/>
        <color theme="1"/>
        <rFont val="Calibri"/>
        <family val="2"/>
        <scheme val="minor"/>
      </rPr>
      <t xml:space="preserve">: A maintenance measure is a measure that was previously endorsed and is under review for continued endorsement. A new measure is a measure that has not been reviewed by NQF for endorsement. 
</t>
    </r>
    <r>
      <rPr>
        <b/>
        <sz val="11"/>
        <color theme="1"/>
        <rFont val="Calibri"/>
        <family val="2"/>
        <scheme val="minor"/>
      </rPr>
      <t/>
    </r>
  </si>
  <si>
    <t xml:space="preserve">Withdrawn-developer can no longer support the measure. Endorsement removed. </t>
  </si>
  <si>
    <t xml:space="preserve">Yes. </t>
  </si>
  <si>
    <t>Relationshiop to next of kin</t>
  </si>
  <si>
    <t>Relationship to next of kin</t>
  </si>
  <si>
    <t>Race/ethnicity, legal status</t>
  </si>
  <si>
    <t>Race/ethniciyt, legal status</t>
  </si>
  <si>
    <t>Race/Ethnicity</t>
  </si>
  <si>
    <t>Language, race, percent of residents below the FPL in patient's zip code</t>
  </si>
  <si>
    <t>Percent of residents below the federal poverty line (FPL) in the patient's home zip code</t>
  </si>
  <si>
    <t>Legal status</t>
  </si>
  <si>
    <t>Composite</t>
  </si>
  <si>
    <t>Composite Measures</t>
  </si>
  <si>
    <t xml:space="preserve">Withdrawn by developer.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</si>
</sst>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7" x14ac:knownFonts="1">
    <font>
      <sz val="11"/>
      <color theme="1"/>
      <name val="Calibri"/>
      <family val="2"/>
      <scheme val="minor"/>
    </font>
    <font>
      <sz val="10"/>
      <color theme="1"/>
      <name val="Calibri"/>
      <family val="2"/>
      <scheme val="minor"/>
    </font>
    <font>
      <sz val="12"/>
      <color theme="1"/>
      <name val="Calibri"/>
      <family val="2"/>
      <scheme val="minor"/>
    </font>
    <font>
      <sz val="9"/>
      <color theme="1"/>
      <name val="Calibri"/>
      <family val="2"/>
      <scheme val="minor"/>
    </font>
    <font>
      <b/>
      <sz val="8"/>
      <color theme="0"/>
      <name val="Arial"/>
      <family val="2"/>
    </font>
    <font>
      <b/>
      <sz val="8"/>
      <color theme="0"/>
      <name val="Calibri"/>
      <family val="2"/>
      <scheme val="minor"/>
    </font>
    <font>
      <sz val="26"/>
      <color rgb="FF3B6E8F"/>
      <name val="Calibri"/>
      <family val="2"/>
      <scheme val="minor"/>
    </font>
    <font>
      <sz val="22"/>
      <color rgb="FF6B7A17"/>
      <name val="Calibri"/>
      <family val="2"/>
      <scheme val="minor"/>
    </font>
    <font>
      <sz val="12"/>
      <color rgb="FFCD4C00"/>
      <name val="Calibri"/>
      <family val="2"/>
      <scheme val="minor"/>
    </font>
    <font>
      <sz val="22"/>
      <color rgb="FF6C207E"/>
      <name val="Calibri"/>
      <family val="2"/>
      <scheme val="minor"/>
    </font>
    <font>
      <sz val="14"/>
      <color theme="0"/>
      <name val="Calibri"/>
      <family val="2"/>
      <scheme val="minor"/>
    </font>
    <font>
      <b/>
      <sz val="10"/>
      <color theme="1"/>
      <name val="Calibri"/>
      <family val="2"/>
      <scheme val="minor"/>
    </font>
    <font>
      <sz val="9"/>
      <color theme="0"/>
      <name val="Calibri"/>
      <family val="2"/>
      <scheme val="minor"/>
    </font>
    <font>
      <sz val="9"/>
      <color indexed="81"/>
      <name val="Tahoma"/>
      <family val="2"/>
    </font>
    <font>
      <b/>
      <sz val="9"/>
      <color indexed="81"/>
      <name val="Tahoma"/>
      <family val="2"/>
    </font>
    <font>
      <b/>
      <sz val="10"/>
      <color theme="1"/>
      <name val="Calibri"/>
      <family val="2"/>
      <scheme val="minor"/>
    </font>
    <font>
      <b/>
      <sz val="9"/>
      <color theme="1"/>
      <name val="Calibri"/>
      <family val="2"/>
      <scheme val="minor"/>
    </font>
    <font>
      <b/>
      <sz val="9"/>
      <color theme="0"/>
      <name val="Calibri"/>
      <family val="2"/>
      <scheme val="minor"/>
    </font>
    <font>
      <sz val="28"/>
      <color rgb="FF6C207E"/>
      <name val="Calibri"/>
      <family val="2"/>
      <scheme val="minor"/>
    </font>
    <font>
      <sz val="16"/>
      <color rgb="FFCD4C00"/>
      <name val="Calibri"/>
      <family val="2"/>
      <scheme val="minor"/>
    </font>
    <font>
      <sz val="22"/>
      <color rgb="FF3B6E8F"/>
      <name val="Calibri"/>
      <family val="2"/>
      <scheme val="minor"/>
    </font>
    <font>
      <b/>
      <sz val="11"/>
      <color theme="1"/>
      <name val="Calibri"/>
      <family val="2"/>
      <scheme val="minor"/>
    </font>
    <font>
      <b/>
      <sz val="12"/>
      <color rgb="FFCD4C00"/>
      <name val="Calibri"/>
      <family val="2"/>
      <scheme val="minor"/>
    </font>
    <font>
      <u/>
      <sz val="11"/>
      <color theme="10"/>
      <name val="Calibri"/>
      <family val="2"/>
      <scheme val="minor"/>
    </font>
    <font>
      <u/>
      <sz val="10"/>
      <color theme="10"/>
      <name val="Calibri"/>
      <family val="2"/>
      <scheme val="minor"/>
    </font>
    <font>
      <sz val="22"/>
      <color rgb="FFCD4C00"/>
      <name val="Calibri"/>
      <family val="2"/>
      <scheme val="minor"/>
    </font>
    <font>
      <sz val="11"/>
      <color theme="1"/>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i/>
      <sz val="12"/>
      <color rgb="FF5C0B7C"/>
      <name val="Calibri"/>
      <family val="2"/>
      <scheme val="minor"/>
    </font>
    <font>
      <sz val="10"/>
      <color indexed="8"/>
      <name val="Calibri"/>
      <family val="2"/>
    </font>
    <font>
      <b/>
      <sz val="10"/>
      <color theme="1"/>
      <name val="Calibri"/>
      <scheme val="minor"/>
    </font>
  </fonts>
  <fills count="37">
    <fill>
      <patternFill patternType="none"/>
    </fill>
    <fill>
      <patternFill patternType="gray125"/>
    </fill>
    <fill>
      <patternFill patternType="solid">
        <fgColor theme="0"/>
        <bgColor indexed="64"/>
      </patternFill>
    </fill>
    <fill>
      <patternFill patternType="solid">
        <fgColor rgb="FF3B6E8F"/>
        <bgColor indexed="64"/>
      </patternFill>
    </fill>
    <fill>
      <patternFill patternType="solid">
        <fgColor rgb="FFE37F1C"/>
        <bgColor indexed="64"/>
      </patternFill>
    </fill>
    <fill>
      <patternFill patternType="solid">
        <fgColor theme="5" tint="0.79998168889431442"/>
        <bgColor theme="5" tint="0.79998168889431442"/>
      </patternFill>
    </fill>
    <fill>
      <patternFill patternType="solid">
        <fgColor theme="4"/>
        <bgColor indexed="64"/>
      </patternFill>
    </fill>
    <fill>
      <patternFill patternType="solid">
        <fgColor theme="4" tint="0.59996337778862885"/>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5"/>
      </left>
      <right/>
      <top style="thin">
        <color theme="5"/>
      </top>
      <bottom/>
      <diagonal/>
    </border>
    <border>
      <left style="thin">
        <color theme="5"/>
      </left>
      <right/>
      <top style="medium">
        <color theme="5"/>
      </top>
      <bottom/>
      <diagonal/>
    </border>
    <border>
      <left/>
      <right/>
      <top style="thin">
        <color theme="5"/>
      </top>
      <bottom/>
      <diagonal/>
    </border>
    <border>
      <left/>
      <right/>
      <top style="medium">
        <color theme="5"/>
      </top>
      <bottom/>
      <diagonal/>
    </border>
    <border>
      <left style="thin">
        <color theme="5"/>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s>
  <cellStyleXfs count="44">
    <xf numFmtId="0" fontId="0" fillId="0" borderId="0"/>
    <xf numFmtId="0" fontId="23" fillId="0" borderId="0" applyNumberFormat="0" applyFill="0" applyBorder="0" applyAlignment="0" applyProtection="0"/>
    <xf numFmtId="0" fontId="27" fillId="0" borderId="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7"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32" fillId="32" borderId="0" applyNumberFormat="0" applyBorder="0" applyAlignment="0" applyProtection="0"/>
    <xf numFmtId="0" fontId="33" fillId="33" borderId="9" applyNumberFormat="0" applyAlignment="0" applyProtection="0"/>
    <xf numFmtId="0" fontId="29" fillId="34" borderId="12" applyNumberFormat="0" applyAlignment="0" applyProtection="0"/>
    <xf numFmtId="0" fontId="34" fillId="0" borderId="0" applyNumberFormat="0" applyFill="0" applyBorder="0" applyAlignment="0" applyProtection="0"/>
    <xf numFmtId="0" fontId="35" fillId="35" borderId="0" applyNumberFormat="0" applyBorder="0" applyAlignment="0" applyProtection="0"/>
    <xf numFmtId="0" fontId="36" fillId="0" borderId="7" applyNumberFormat="0" applyFill="0" applyAlignment="0" applyProtection="0"/>
    <xf numFmtId="0" fontId="37" fillId="0" borderId="15" applyNumberFormat="0" applyFill="0" applyAlignment="0" applyProtection="0"/>
    <xf numFmtId="0" fontId="38" fillId="0" borderId="8" applyNumberFormat="0" applyFill="0" applyAlignment="0" applyProtection="0"/>
    <xf numFmtId="0" fontId="38" fillId="0" borderId="0" applyNumberFormat="0" applyFill="0" applyBorder="0" applyAlignment="0" applyProtection="0"/>
    <xf numFmtId="0" fontId="39" fillId="9" borderId="9" applyNumberFormat="0" applyAlignment="0" applyProtection="0"/>
    <xf numFmtId="0" fontId="40" fillId="0" borderId="11" applyNumberFormat="0" applyFill="0" applyAlignment="0" applyProtection="0"/>
    <xf numFmtId="0" fontId="41" fillId="36" borderId="0" applyNumberFormat="0" applyBorder="0" applyAlignment="0" applyProtection="0"/>
    <xf numFmtId="0" fontId="27" fillId="8" borderId="13" applyNumberFormat="0" applyAlignment="0" applyProtection="0"/>
    <xf numFmtId="0" fontId="42" fillId="33" borderId="10" applyNumberFormat="0" applyAlignment="0" applyProtection="0"/>
    <xf numFmtId="0" fontId="43" fillId="0" borderId="0" applyNumberFormat="0" applyFill="0" applyBorder="0" applyAlignment="0" applyProtection="0"/>
    <xf numFmtId="0" fontId="30" fillId="0" borderId="14" applyNumberFormat="0" applyFill="0" applyAlignment="0" applyProtection="0"/>
    <xf numFmtId="0" fontId="31" fillId="0" borderId="0" applyNumberFormat="0" applyFill="0" applyBorder="0" applyAlignment="0" applyProtection="0"/>
  </cellStyleXfs>
  <cellXfs count="66">
    <xf numFmtId="0" fontId="0" fillId="0" borderId="0" xfId="0"/>
    <xf numFmtId="0" fontId="0" fillId="0" borderId="0" xfId="0" applyAlignment="1">
      <alignment horizontal="center"/>
    </xf>
    <xf numFmtId="0" fontId="0" fillId="0" borderId="0" xfId="0" applyBorder="1"/>
    <xf numFmtId="0" fontId="0" fillId="2" borderId="0" xfId="0" applyFill="1" applyBorder="1"/>
    <xf numFmtId="0" fontId="0" fillId="2" borderId="0" xfId="0" applyFill="1"/>
    <xf numFmtId="0" fontId="1" fillId="0" borderId="0" xfId="0" applyFont="1" applyAlignment="1">
      <alignment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9" fillId="2" borderId="0" xfId="0" applyFont="1" applyFill="1"/>
    <xf numFmtId="0" fontId="9" fillId="0" borderId="0" xfId="0" applyFont="1" applyFill="1"/>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164" fontId="0" fillId="0" borderId="0" xfId="0" applyNumberFormat="1" applyAlignment="1">
      <alignment horizontal="center"/>
    </xf>
    <xf numFmtId="0" fontId="11" fillId="0" borderId="0" xfId="0" applyFont="1"/>
    <xf numFmtId="0" fontId="3" fillId="4" borderId="0" xfId="0" applyFont="1" applyFill="1"/>
    <xf numFmtId="0" fontId="7" fillId="2" borderId="0" xfId="0" applyFont="1" applyFill="1"/>
    <xf numFmtId="0" fontId="0" fillId="0" borderId="0" xfId="0" applyNumberFormat="1" applyAlignment="1">
      <alignment horizontal="center"/>
    </xf>
    <xf numFmtId="10" fontId="0" fillId="0" borderId="0" xfId="0" applyNumberFormat="1" applyAlignment="1">
      <alignment horizontal="center"/>
    </xf>
    <xf numFmtId="1" fontId="0" fillId="0" borderId="0" xfId="0" applyNumberFormat="1" applyAlignment="1">
      <alignment horizontal="center"/>
    </xf>
    <xf numFmtId="0" fontId="11" fillId="0" borderId="0" xfId="0" applyFont="1" applyAlignment="1">
      <alignment wrapText="1"/>
    </xf>
    <xf numFmtId="0" fontId="15" fillId="0" borderId="0" xfId="0" applyFont="1"/>
    <xf numFmtId="0" fontId="10" fillId="0" borderId="0" xfId="0" applyFont="1" applyFill="1" applyAlignment="1"/>
    <xf numFmtId="0" fontId="4" fillId="3" borderId="1" xfId="0" applyFont="1" applyFill="1" applyBorder="1" applyAlignment="1">
      <alignment horizontal="center" vertical="top" wrapText="1"/>
    </xf>
    <xf numFmtId="0" fontId="1" fillId="0" borderId="0" xfId="0" applyFont="1" applyAlignment="1">
      <alignment vertical="top" wrapText="1"/>
    </xf>
    <xf numFmtId="0" fontId="1" fillId="0" borderId="0" xfId="0" applyFont="1" applyAlignment="1">
      <alignment horizontal="right" vertical="top" wrapText="1"/>
    </xf>
    <xf numFmtId="0" fontId="6" fillId="2" borderId="0" xfId="0" applyFont="1" applyFill="1" applyBorder="1" applyAlignment="1">
      <alignment vertical="top"/>
    </xf>
    <xf numFmtId="0" fontId="7" fillId="2" borderId="0" xfId="0" applyFont="1" applyFill="1" applyBorder="1" applyAlignment="1">
      <alignment vertical="top"/>
    </xf>
    <xf numFmtId="0" fontId="8" fillId="2" borderId="0" xfId="0" applyFont="1" applyFill="1" applyBorder="1" applyAlignment="1">
      <alignment vertical="top"/>
    </xf>
    <xf numFmtId="0" fontId="2" fillId="0" borderId="0" xfId="0" applyFont="1" applyAlignment="1">
      <alignment vertical="top" wrapText="1"/>
    </xf>
    <xf numFmtId="0" fontId="0" fillId="0" borderId="0" xfId="0" applyAlignment="1">
      <alignment vertical="top"/>
    </xf>
    <xf numFmtId="0" fontId="10" fillId="3" borderId="0" xfId="0" applyFont="1" applyFill="1" applyAlignment="1">
      <alignment wrapText="1"/>
    </xf>
    <xf numFmtId="0" fontId="0" fillId="3" borderId="0" xfId="0" applyFill="1"/>
    <xf numFmtId="164" fontId="0" fillId="0" borderId="0" xfId="0" applyNumberFormat="1"/>
    <xf numFmtId="0" fontId="0" fillId="5" borderId="3" xfId="0" applyFont="1" applyFill="1" applyBorder="1" applyAlignment="1">
      <alignment horizontal="center"/>
    </xf>
    <xf numFmtId="0" fontId="0" fillId="0" borderId="2" xfId="0" applyFont="1" applyBorder="1" applyAlignment="1">
      <alignment horizontal="center"/>
    </xf>
    <xf numFmtId="0" fontId="0" fillId="5" borderId="2" xfId="0" applyFont="1" applyFill="1" applyBorder="1" applyAlignment="1">
      <alignment horizontal="center"/>
    </xf>
    <xf numFmtId="0" fontId="17" fillId="0" borderId="0" xfId="0" applyFont="1" applyFill="1" applyBorder="1" applyAlignment="1">
      <alignment wrapText="1"/>
    </xf>
    <xf numFmtId="0" fontId="0" fillId="0" borderId="0" xfId="0" applyFont="1" applyFill="1" applyBorder="1"/>
    <xf numFmtId="0" fontId="11" fillId="5" borderId="5" xfId="0" applyFont="1" applyFill="1" applyBorder="1" applyAlignment="1">
      <alignment vertical="top"/>
    </xf>
    <xf numFmtId="0" fontId="11" fillId="0" borderId="4" xfId="0" applyFont="1" applyBorder="1" applyAlignment="1">
      <alignment vertical="top"/>
    </xf>
    <xf numFmtId="0" fontId="11" fillId="5" borderId="4" xfId="0" applyFont="1" applyFill="1" applyBorder="1" applyAlignment="1">
      <alignment vertical="top" wrapText="1"/>
    </xf>
    <xf numFmtId="0" fontId="11" fillId="0" borderId="4" xfId="0" applyFont="1" applyBorder="1" applyAlignment="1">
      <alignment vertical="top" wrapText="1"/>
    </xf>
    <xf numFmtId="0" fontId="16" fillId="4" borderId="0" xfId="0" applyFont="1" applyFill="1" applyBorder="1"/>
    <xf numFmtId="0" fontId="18" fillId="2" borderId="0" xfId="0" applyFont="1" applyFill="1" applyAlignment="1">
      <alignment vertical="top"/>
    </xf>
    <xf numFmtId="0" fontId="0" fillId="0" borderId="0" xfId="0" applyAlignment="1">
      <alignment wrapText="1"/>
    </xf>
    <xf numFmtId="0" fontId="0" fillId="0" borderId="0" xfId="0" applyFont="1" applyFill="1" applyBorder="1" applyAlignment="1">
      <alignment horizontal="left" vertical="top" wrapText="1"/>
    </xf>
    <xf numFmtId="0" fontId="0" fillId="0" borderId="0" xfId="0" quotePrefix="1" applyAlignment="1">
      <alignment vertical="top"/>
    </xf>
    <xf numFmtId="0" fontId="10" fillId="3" borderId="0" xfId="0" applyFont="1" applyFill="1" applyAlignment="1"/>
    <xf numFmtId="0" fontId="16" fillId="4" borderId="6" xfId="0" applyFont="1" applyFill="1" applyBorder="1"/>
    <xf numFmtId="0" fontId="3" fillId="4" borderId="0" xfId="0" applyFont="1" applyFill="1" applyAlignment="1">
      <alignment wrapText="1"/>
    </xf>
    <xf numFmtId="0" fontId="0" fillId="0" borderId="0" xfId="0" applyAlignment="1">
      <alignment vertical="top" wrapText="1"/>
    </xf>
    <xf numFmtId="0" fontId="21" fillId="0" borderId="0" xfId="0" applyFont="1"/>
    <xf numFmtId="0" fontId="24" fillId="0" borderId="0" xfId="1" applyFont="1" applyAlignment="1">
      <alignment horizontal="left" vertical="top" wrapText="1"/>
    </xf>
    <xf numFmtId="0" fontId="24" fillId="0" borderId="0" xfId="1" applyFont="1" applyFill="1" applyAlignment="1">
      <alignment horizontal="left" vertical="top" wrapText="1"/>
    </xf>
    <xf numFmtId="0" fontId="0" fillId="0" borderId="0" xfId="0" applyFont="1" applyBorder="1" applyAlignment="1">
      <alignment vertical="top" wrapText="1"/>
    </xf>
    <xf numFmtId="0" fontId="0" fillId="2" borderId="0" xfId="0" applyFill="1" applyAlignment="1">
      <alignment wrapText="1"/>
    </xf>
    <xf numFmtId="49" fontId="8" fillId="0" borderId="0" xfId="0" applyNumberFormat="1" applyFont="1" applyAlignment="1">
      <alignment vertical="top" wrapText="1"/>
    </xf>
    <xf numFmtId="0" fontId="19" fillId="0" borderId="0" xfId="0" applyFont="1" applyAlignment="1">
      <alignment vertical="top"/>
    </xf>
    <xf numFmtId="0" fontId="26" fillId="0" borderId="0" xfId="0" applyFont="1"/>
    <xf numFmtId="0" fontId="3" fillId="4" borderId="0" xfId="0" applyFont="1" applyFill="1" applyAlignment="1">
      <alignment horizontal="center" vertical="top" wrapText="1"/>
    </xf>
    <xf numFmtId="0" fontId="45" fillId="0" borderId="0" xfId="2" applyFont="1" applyAlignment="1">
      <alignment vertical="top"/>
    </xf>
    <xf numFmtId="0" fontId="45" fillId="0" borderId="0" xfId="2" applyFont="1" applyAlignment="1">
      <alignment vertical="top" wrapText="1"/>
    </xf>
    <xf numFmtId="0" fontId="20" fillId="0" borderId="0" xfId="0" applyFont="1" applyAlignment="1">
      <alignment vertical="top"/>
    </xf>
    <xf numFmtId="0" fontId="25" fillId="0" borderId="0" xfId="0" applyFont="1" applyAlignment="1">
      <alignment vertical="top"/>
    </xf>
    <xf numFmtId="0" fontId="46" fillId="0" borderId="0" xfId="0" applyFont="1"/>
    <xf numFmtId="0" fontId="46" fillId="0" borderId="0" xfId="0" applyFont="1" applyAlignment="1">
      <alignment wrapText="1"/>
    </xf>
  </cellXfs>
  <cellStyles count="44">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Hyperlink" xfId="1" builtinId="8"/>
    <cellStyle name="Input 2" xfId="36"/>
    <cellStyle name="Linked Cell 2" xfId="37"/>
    <cellStyle name="Neutral 2" xfId="38"/>
    <cellStyle name="Normal" xfId="0" builtinId="0"/>
    <cellStyle name="Normal 2" xfId="2"/>
    <cellStyle name="Note 2" xfId="39"/>
    <cellStyle name="Output 2" xfId="40"/>
    <cellStyle name="Title 2" xfId="41"/>
    <cellStyle name="Total 2" xfId="42"/>
    <cellStyle name="Warning Text 2" xfId="43"/>
  </cellStyles>
  <dxfs count="25">
    <dxf>
      <fill>
        <patternFill>
          <bgColor theme="4" tint="0.59996337778862885"/>
        </patternFill>
      </fil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theme="5"/>
        </left>
        <right/>
        <top style="thin">
          <color theme="5"/>
        </top>
        <bottom/>
        <vertical/>
        <horizontal/>
      </border>
    </dxf>
    <dxf>
      <border outline="0">
        <left style="thin">
          <color theme="5"/>
        </left>
        <top style="thin">
          <color theme="5"/>
        </top>
        <bottom style="thin">
          <color theme="5"/>
        </bottom>
      </border>
    </dxf>
    <dxf>
      <numFmt numFmtId="164" formatCode="0.0%"/>
    </dxf>
    <dxf>
      <numFmt numFmtId="0" formatCode="Genera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strike val="0"/>
        <outline val="0"/>
        <shadow val="0"/>
        <u val="none"/>
        <vertAlign val="baseline"/>
        <sz val="9"/>
        <color theme="1"/>
        <name val="Calibri"/>
        <scheme val="minor"/>
      </font>
    </dxf>
    <dxf>
      <numFmt numFmtId="0" formatCode="General"/>
    </dxf>
    <dxf>
      <numFmt numFmtId="0" formatCode="Genera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strike val="0"/>
        <outline val="0"/>
        <shadow val="0"/>
        <u val="none"/>
        <vertAlign val="baseline"/>
        <sz val="9"/>
        <color theme="1"/>
        <name val="Calibri"/>
        <scheme val="minor"/>
      </font>
    </dxf>
    <dxf>
      <numFmt numFmtId="164" formatCode="0.0%"/>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strike val="0"/>
        <outline val="0"/>
        <shadow val="0"/>
        <u val="none"/>
        <vertAlign val="baseline"/>
        <sz val="9"/>
        <color theme="1"/>
        <name val="Calibri"/>
        <scheme val="minor"/>
      </font>
    </dxf>
    <dxf>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strike val="0"/>
        <outline val="0"/>
        <shadow val="0"/>
        <u val="none"/>
        <vertAlign val="baseline"/>
        <sz val="9"/>
        <color theme="1"/>
        <name val="Calibri"/>
        <scheme val="minor"/>
      </font>
    </dxf>
  </dxfs>
  <tableStyles count="0" defaultTableStyle="TableStyleMedium2" defaultPivotStyle="PivotStyleLight16"/>
  <colors>
    <mruColors>
      <color rgb="FF5C0B7C"/>
      <color rgb="FF6B7A17"/>
      <color rgb="FFCD4C00"/>
      <color rgb="FF3B6E8F"/>
      <color rgb="FF6C207E"/>
      <color rgb="FF80A1B6"/>
      <color rgb="FFE37F1C"/>
      <color rgb="FF88952B"/>
      <color rgb="FF5C6F7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285750</xdr:colOff>
      <xdr:row>0</xdr:row>
      <xdr:rowOff>276224</xdr:rowOff>
    </xdr:from>
    <xdr:to>
      <xdr:col>4</xdr:col>
      <xdr:colOff>400050</xdr:colOff>
      <xdr:row>5</xdr:row>
      <xdr:rowOff>76199</xdr:rowOff>
    </xdr:to>
    <xdr:sp macro="" textlink="">
      <xdr:nvSpPr>
        <xdr:cNvPr id="3" name="TextBox 2"/>
        <xdr:cNvSpPr txBox="1"/>
      </xdr:nvSpPr>
      <xdr:spPr>
        <a:xfrm>
          <a:off x="7534275" y="276224"/>
          <a:ext cx="3076575" cy="1114425"/>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To sort or filter your view by a specific criteria,</a:t>
          </a:r>
          <a:r>
            <a:rPr lang="en-US" sz="1100" baseline="0"/>
            <a:t> navigate to the column of interest, click the drop-down arrow in Row 1 of each column (indicated by the red arrow below), and select/deselect only the options you would like to see.</a:t>
          </a:r>
          <a:endParaRPr lang="en-US" sz="1100"/>
        </a:p>
      </xdr:txBody>
    </xdr:sp>
    <xdr:clientData/>
  </xdr:twoCellAnchor>
  <xdr:twoCellAnchor editAs="oneCell">
    <xdr:from>
      <xdr:col>3</xdr:col>
      <xdr:colOff>733425</xdr:colOff>
      <xdr:row>5</xdr:row>
      <xdr:rowOff>57150</xdr:rowOff>
    </xdr:from>
    <xdr:to>
      <xdr:col>4</xdr:col>
      <xdr:colOff>304483</xdr:colOff>
      <xdr:row>16</xdr:row>
      <xdr:rowOff>1094827</xdr:rowOff>
    </xdr:to>
    <xdr:pic>
      <xdr:nvPicPr>
        <xdr:cNvPr id="4" name="Picture 3" descr="Image of the sort function located in Row 1 of each column. " title="Sort Menu Demonstration"/>
        <xdr:cNvPicPr>
          <a:picLocks noChangeAspect="1"/>
        </xdr:cNvPicPr>
      </xdr:nvPicPr>
      <xdr:blipFill>
        <a:blip xmlns:r="http://schemas.openxmlformats.org/officeDocument/2006/relationships" r:embed="rId1"/>
        <a:stretch>
          <a:fillRect/>
        </a:stretch>
      </xdr:blipFill>
      <xdr:spPr>
        <a:xfrm>
          <a:off x="7981950" y="1371600"/>
          <a:ext cx="2533333" cy="4380952"/>
        </a:xfrm>
        <a:prstGeom prst="rect">
          <a:avLst/>
        </a:prstGeom>
      </xdr:spPr>
    </xdr:pic>
    <xdr:clientData/>
  </xdr:twoCellAnchor>
  <xdr:twoCellAnchor>
    <xdr:from>
      <xdr:col>3</xdr:col>
      <xdr:colOff>2038350</xdr:colOff>
      <xdr:row>7</xdr:row>
      <xdr:rowOff>228602</xdr:rowOff>
    </xdr:from>
    <xdr:to>
      <xdr:col>3</xdr:col>
      <xdr:colOff>2486025</xdr:colOff>
      <xdr:row>10</xdr:row>
      <xdr:rowOff>0</xdr:rowOff>
    </xdr:to>
    <xdr:cxnSp macro="">
      <xdr:nvCxnSpPr>
        <xdr:cNvPr id="8" name="Straight Arrow Connector 7" descr="Points to the drop-down arrow that will allow users to select criteria by which to sort or filter. " title="Arrow"/>
        <xdr:cNvCxnSpPr/>
      </xdr:nvCxnSpPr>
      <xdr:spPr>
        <a:xfrm flipH="1" flipV="1">
          <a:off x="9286875" y="1924052"/>
          <a:ext cx="447675" cy="476248"/>
        </a:xfrm>
        <a:prstGeom prst="straightConnector1">
          <a:avLst/>
        </a:prstGeom>
        <a:ln w="50800">
          <a:solidFill>
            <a:srgbClr val="FF0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orourke\Desktop\Social%20Risk%20Trial%20Data_local%20back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ables/table1.xml><?xml version="1.0" encoding="utf-8"?>
<table xmlns="http://schemas.openxmlformats.org/spreadsheetml/2006/main" id="1" name="Table1" displayName="Table1" ref="A3:G13" totalsRowShown="0" headerRowDxfId="24">
  <autoFilter ref="A3:G13"/>
  <tableColumns count="7">
    <tableColumn id="1" name=" " dataDxfId="23"/>
    <tableColumn id="2" name="Total" dataDxfId="22"/>
    <tableColumn id="3" name="% of all measures" dataDxfId="21"/>
    <tableColumn id="6" name="Total Outcome Measures" dataDxfId="20"/>
    <tableColumn id="4" name="% of outcome measures" dataDxfId="19"/>
    <tableColumn id="7" name="Total Risk Adjusted Measures" dataDxfId="18"/>
    <tableColumn id="5" name="% of risk adjusted measures" dataDxfId="17"/>
  </tableColumns>
  <tableStyleInfo name="TableStyleLight17" showFirstColumn="0" showLastColumn="0" showRowStripes="1" showColumnStripes="0"/>
</table>
</file>

<file path=xl/tables/table2.xml><?xml version="1.0" encoding="utf-8"?>
<table xmlns="http://schemas.openxmlformats.org/spreadsheetml/2006/main" id="6" name="Table157" displayName="Table157" ref="A25:C42" totalsRowShown="0" headerRowDxfId="16">
  <autoFilter ref="A25:C42"/>
  <sortState ref="A24:B36">
    <sortCondition ref="A23:A36"/>
  </sortState>
  <tableColumns count="3">
    <tableColumn id="1" name="Risk Factor" dataDxfId="15"/>
    <tableColumn id="2" name="Total Times Cited" dataDxfId="14">
      <calculatedColumnFormula>COUNTIF('Measure List #1'!L:L, "yes")</calculatedColumnFormula>
    </tableColumn>
    <tableColumn id="3" name="% of risk adjusted measures" dataDxfId="13">
      <calculatedColumnFormula>Table157[[#This Row],[Total Times Cited]]/$B$17</calculatedColumnFormula>
    </tableColumn>
  </tableColumns>
  <tableStyleInfo name="TableStyleLight17" showFirstColumn="0" showLastColumn="0" showRowStripes="1" showColumnStripes="0"/>
</table>
</file>

<file path=xl/tables/table3.xml><?xml version="1.0" encoding="utf-8"?>
<table xmlns="http://schemas.openxmlformats.org/spreadsheetml/2006/main" id="2" name="Table1573" displayName="Table1573" ref="A45:F52" totalsRowShown="0" headerRowDxfId="12">
  <autoFilter ref="A45:F52"/>
  <sortState ref="A42:B54">
    <sortCondition ref="A23:A36"/>
  </sortState>
  <tableColumns count="6">
    <tableColumn id="1" name="Setting" dataDxfId="11"/>
    <tableColumn id="2" name="Total" dataDxfId="10">
      <calculatedColumnFormula>COUNTIF('Measure List #1'!J:J, "*Outpatient Services*")</calculatedColumnFormula>
    </tableColumn>
    <tableColumn id="3" name="Total Risk Adjusted" dataDxfId="9">
      <calculatedColumnFormula>COUNTIFS('Measure List #1'!J:J, "Outpatient Services", 'Measure List #1'!L:L, "yes")</calculatedColumnFormula>
    </tableColumn>
    <tableColumn id="4" name="Column1"/>
    <tableColumn id="5" name="Column2"/>
    <tableColumn id="6" name="% of risk adjusted" dataDxfId="8">
      <calculatedColumnFormula>Table1573[[#This Row],[Total Risk Adjusted]]/$B$9</calculatedColumnFormula>
    </tableColumn>
  </tableColumns>
  <tableStyleInfo name="TableStyleLight17" showFirstColumn="0" showLastColumn="0" showRowStripes="1" showColumnStripes="0"/>
</table>
</file>

<file path=xl/tables/table4.xml><?xml version="1.0" encoding="utf-8"?>
<table xmlns="http://schemas.openxmlformats.org/spreadsheetml/2006/main" id="3" name="Table15734" displayName="Table15734" ref="A55:F63" totalsRowShown="0" headerRowDxfId="7">
  <autoFilter ref="A55:F63"/>
  <sortState ref="A52:B64">
    <sortCondition ref="A23:A36"/>
  </sortState>
  <tableColumns count="6">
    <tableColumn id="1" name="Setting" dataDxfId="6"/>
    <tableColumn id="2" name="Total" dataDxfId="5">
      <calculatedColumnFormula>COUNTIF('Measure List #1'!K:K, "*Claims*")</calculatedColumnFormula>
    </tableColumn>
    <tableColumn id="3" name="Total Risk Adjusted" dataDxfId="4">
      <calculatedColumnFormula>COUNTIFS('Measure List #1'!K:K, "*claims*", 'Measure List #1'!L:L, "Yes")</calculatedColumnFormula>
    </tableColumn>
    <tableColumn id="4" name="Column1"/>
    <tableColumn id="5" name="Column2"/>
    <tableColumn id="6" name="% of risk adjusted" dataDxfId="3">
      <calculatedColumnFormula>Table15734[[#This Row],[Total Risk Adjusted]]/$B$9</calculatedColumnFormula>
    </tableColumn>
  </tableColumns>
  <tableStyleInfo name="TableStyleLight17" showFirstColumn="0" showLastColumn="0" showRowStripes="1" showColumnStripes="0"/>
</table>
</file>

<file path=xl/tables/table5.xml><?xml version="1.0" encoding="utf-8"?>
<table xmlns="http://schemas.openxmlformats.org/spreadsheetml/2006/main" id="4" name="Table4" displayName="Table4" ref="A16:B22" totalsRowShown="0" tableBorderDxfId="2">
  <autoFilter ref="A16:B22"/>
  <tableColumns count="2">
    <tableColumn id="1" name=" "/>
    <tableColumn id="2" name="Total" dataDxfId="1"/>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3" Type="http://schemas.openxmlformats.org/officeDocument/2006/relationships/hyperlink" Target="http://www.qualityforum.org/All_Cause_Admissions_and_Readmissions.aspx" TargetMode="External"/><Relationship Id="rId18" Type="http://schemas.openxmlformats.org/officeDocument/2006/relationships/hyperlink" Target="http://www.qualityforum.org/Behavioral_Health_and_Substance_Use.aspx" TargetMode="External"/><Relationship Id="rId26" Type="http://schemas.openxmlformats.org/officeDocument/2006/relationships/hyperlink" Target="http://www.qualityforum.org/Cardiovascular.aspx" TargetMode="External"/><Relationship Id="rId39" Type="http://schemas.openxmlformats.org/officeDocument/2006/relationships/hyperlink" Target="http://www.qualityforum.org/Primary_Care_and_Chronic_Illness.aspx" TargetMode="External"/><Relationship Id="rId21" Type="http://schemas.openxmlformats.org/officeDocument/2006/relationships/hyperlink" Target="http://www.qualityforum.org/Behavioral_Health_and_Substance_Use.aspx" TargetMode="External"/><Relationship Id="rId34" Type="http://schemas.openxmlformats.org/officeDocument/2006/relationships/hyperlink" Target="http://www.qualityforum.org/Perinatal_and_Womens_Health.aspx" TargetMode="External"/><Relationship Id="rId42" Type="http://schemas.openxmlformats.org/officeDocument/2006/relationships/hyperlink" Target="http://www.qualityforum.org/Renal.aspx" TargetMode="External"/><Relationship Id="rId47" Type="http://schemas.openxmlformats.org/officeDocument/2006/relationships/hyperlink" Target="http://www.qualityforum.org/Surgery_2017-2018.aspx" TargetMode="External"/><Relationship Id="rId50" Type="http://schemas.openxmlformats.org/officeDocument/2006/relationships/hyperlink" Target="http://www.qualityforum.org/Surgery_2017-2018.aspx" TargetMode="External"/><Relationship Id="rId55" Type="http://schemas.openxmlformats.org/officeDocument/2006/relationships/vmlDrawing" Target="../drawings/vmlDrawing2.vml"/><Relationship Id="rId7" Type="http://schemas.openxmlformats.org/officeDocument/2006/relationships/hyperlink" Target="http://www.qualityforum.org/Patient_Experience_and_Function.aspx" TargetMode="External"/><Relationship Id="rId12" Type="http://schemas.openxmlformats.org/officeDocument/2006/relationships/hyperlink" Target="http://www.qualityforum.org/All_Cause_Admissions_and_Readmissions.aspx" TargetMode="External"/><Relationship Id="rId17" Type="http://schemas.openxmlformats.org/officeDocument/2006/relationships/hyperlink" Target="http://www.qualityforum.org/Behavioral_Health_and_Substance_Use.aspx" TargetMode="External"/><Relationship Id="rId25" Type="http://schemas.openxmlformats.org/officeDocument/2006/relationships/hyperlink" Target="http://www.qualityforum.org/Cancer.aspx" TargetMode="External"/><Relationship Id="rId33" Type="http://schemas.openxmlformats.org/officeDocument/2006/relationships/hyperlink" Target="http://www.qualityforum.org/Patient_Safety.aspx" TargetMode="External"/><Relationship Id="rId38" Type="http://schemas.openxmlformats.org/officeDocument/2006/relationships/hyperlink" Target="http://www.qualityforum.org/Prevention_and_Population_Health.aspx" TargetMode="External"/><Relationship Id="rId46" Type="http://schemas.openxmlformats.org/officeDocument/2006/relationships/hyperlink" Target="http://www.qualityforum.org/Surgery_2017-2018.aspx" TargetMode="External"/><Relationship Id="rId2" Type="http://schemas.openxmlformats.org/officeDocument/2006/relationships/hyperlink" Target="http://www.qualityforum.org/Patient_Experience_and_Function.aspx" TargetMode="External"/><Relationship Id="rId16" Type="http://schemas.openxmlformats.org/officeDocument/2006/relationships/hyperlink" Target="http://www.qualityforum.org/Behavioral_Health_and_Substance_Use.aspx" TargetMode="External"/><Relationship Id="rId20" Type="http://schemas.openxmlformats.org/officeDocument/2006/relationships/hyperlink" Target="http://www.qualityforum.org/Behavioral_Health_and_Substance_Use.aspx" TargetMode="External"/><Relationship Id="rId29" Type="http://schemas.openxmlformats.org/officeDocument/2006/relationships/hyperlink" Target="http://www.qualityforum.org/Cardiovascular.aspx" TargetMode="External"/><Relationship Id="rId41" Type="http://schemas.openxmlformats.org/officeDocument/2006/relationships/hyperlink" Target="http://www.qualityforum.org/Primary_Care_and_Chronic_Illness.aspx" TargetMode="External"/><Relationship Id="rId54" Type="http://schemas.openxmlformats.org/officeDocument/2006/relationships/printerSettings" Target="../printerSettings/printerSettings4.bin"/><Relationship Id="rId1" Type="http://schemas.openxmlformats.org/officeDocument/2006/relationships/hyperlink" Target="http://www.qualityforum.org/Patient_Experience_and_Function.aspx" TargetMode="External"/><Relationship Id="rId6" Type="http://schemas.openxmlformats.org/officeDocument/2006/relationships/hyperlink" Target="http://www.qualityforum.org/Patient_Experience_and_Function.aspx" TargetMode="External"/><Relationship Id="rId11" Type="http://schemas.openxmlformats.org/officeDocument/2006/relationships/hyperlink" Target="http://www.qualityforum.org/Patient_Experience_and_Function.aspx" TargetMode="External"/><Relationship Id="rId24" Type="http://schemas.openxmlformats.org/officeDocument/2006/relationships/hyperlink" Target="http://www.qualityforum.org/Cancer.aspx" TargetMode="External"/><Relationship Id="rId32" Type="http://schemas.openxmlformats.org/officeDocument/2006/relationships/hyperlink" Target="http://www.qualityforum.org/Geriatrics_and_Palliative_Care.aspx" TargetMode="External"/><Relationship Id="rId37" Type="http://schemas.openxmlformats.org/officeDocument/2006/relationships/hyperlink" Target="http://www.qualityforum.org/Prevention_and_Population_Health.aspx" TargetMode="External"/><Relationship Id="rId40" Type="http://schemas.openxmlformats.org/officeDocument/2006/relationships/hyperlink" Target="http://www.qualityforum.org/Primary_Care_and_Chronic_Illness.aspx" TargetMode="External"/><Relationship Id="rId45" Type="http://schemas.openxmlformats.org/officeDocument/2006/relationships/hyperlink" Target="http://www.qualityforum.org/Surgery_2017-2018.aspx" TargetMode="External"/><Relationship Id="rId53" Type="http://schemas.openxmlformats.org/officeDocument/2006/relationships/hyperlink" Target="http://www.qualityforum.org/Cost_and_Efficiency.aspx" TargetMode="External"/><Relationship Id="rId5" Type="http://schemas.openxmlformats.org/officeDocument/2006/relationships/hyperlink" Target="http://www.qualityforum.org/Patient_Experience_and_Function.aspx" TargetMode="External"/><Relationship Id="rId15" Type="http://schemas.openxmlformats.org/officeDocument/2006/relationships/hyperlink" Target="http://www.qualityforum.org/Behavioral_Health_and_Substance_Use.aspx" TargetMode="External"/><Relationship Id="rId23" Type="http://schemas.openxmlformats.org/officeDocument/2006/relationships/hyperlink" Target="http://www.qualityforum.org/Cancer.aspx" TargetMode="External"/><Relationship Id="rId28" Type="http://schemas.openxmlformats.org/officeDocument/2006/relationships/hyperlink" Target="http://www.qualityforum.org/Cardiovascular.aspx" TargetMode="External"/><Relationship Id="rId36" Type="http://schemas.openxmlformats.org/officeDocument/2006/relationships/hyperlink" Target="http://www.qualityforum.org/Prevention_and_Population_Health.aspx" TargetMode="External"/><Relationship Id="rId49" Type="http://schemas.openxmlformats.org/officeDocument/2006/relationships/hyperlink" Target="http://www.qualityforum.org/Surgery_2017-2018.aspx" TargetMode="External"/><Relationship Id="rId10" Type="http://schemas.openxmlformats.org/officeDocument/2006/relationships/hyperlink" Target="http://www.qualityforum.org/Patient_Experience_and_Function.aspx" TargetMode="External"/><Relationship Id="rId19" Type="http://schemas.openxmlformats.org/officeDocument/2006/relationships/hyperlink" Target="http://www.qualityforum.org/Behavioral_Health_and_Substance_Use.aspx" TargetMode="External"/><Relationship Id="rId31" Type="http://schemas.openxmlformats.org/officeDocument/2006/relationships/hyperlink" Target="http://www.qualityforum.org/Geriatrics_and_Palliative_Care.aspx" TargetMode="External"/><Relationship Id="rId44" Type="http://schemas.openxmlformats.org/officeDocument/2006/relationships/hyperlink" Target="http://www.qualityforum.org/Surgery_2017-2018.aspx" TargetMode="External"/><Relationship Id="rId52" Type="http://schemas.openxmlformats.org/officeDocument/2006/relationships/hyperlink" Target="http://www.qualityforum.org/Surgery_2017-2018.aspx" TargetMode="External"/><Relationship Id="rId4" Type="http://schemas.openxmlformats.org/officeDocument/2006/relationships/hyperlink" Target="http://www.qualityforum.org/Patient_Experience_and_Function.aspx" TargetMode="External"/><Relationship Id="rId9" Type="http://schemas.openxmlformats.org/officeDocument/2006/relationships/hyperlink" Target="http://www.qualityforum.org/Patient_Experience_and_Function.aspx" TargetMode="External"/><Relationship Id="rId14" Type="http://schemas.openxmlformats.org/officeDocument/2006/relationships/hyperlink" Target="http://www.qualityforum.org/Behavioral_Health_and_Substance_Use.aspx" TargetMode="External"/><Relationship Id="rId22" Type="http://schemas.openxmlformats.org/officeDocument/2006/relationships/hyperlink" Target="http://www.qualityforum.org/Cancer.aspx" TargetMode="External"/><Relationship Id="rId27" Type="http://schemas.openxmlformats.org/officeDocument/2006/relationships/hyperlink" Target="http://www.qualityforum.org/Cardiovascular.aspx" TargetMode="External"/><Relationship Id="rId30" Type="http://schemas.openxmlformats.org/officeDocument/2006/relationships/hyperlink" Target="http://www.qualityforum.org/Geriatrics_and_Palliative_Care.aspx" TargetMode="External"/><Relationship Id="rId35" Type="http://schemas.openxmlformats.org/officeDocument/2006/relationships/hyperlink" Target="http://www.qualityforum.org/Prevention_and_Population_Health.aspx" TargetMode="External"/><Relationship Id="rId43" Type="http://schemas.openxmlformats.org/officeDocument/2006/relationships/hyperlink" Target="http://www.qualityforum.org/Renal.aspx" TargetMode="External"/><Relationship Id="rId48" Type="http://schemas.openxmlformats.org/officeDocument/2006/relationships/hyperlink" Target="http://www.qualityforum.org/Surgery_2017-2018.aspx" TargetMode="External"/><Relationship Id="rId56" Type="http://schemas.openxmlformats.org/officeDocument/2006/relationships/comments" Target="../comments2.xml"/><Relationship Id="rId8" Type="http://schemas.openxmlformats.org/officeDocument/2006/relationships/hyperlink" Target="http://www.qualityforum.org/Patient_Experience_and_Function.aspx" TargetMode="External"/><Relationship Id="rId51" Type="http://schemas.openxmlformats.org/officeDocument/2006/relationships/hyperlink" Target="http://www.qualityforum.org/Surgery_2017-2018.aspx" TargetMode="External"/><Relationship Id="rId3" Type="http://schemas.openxmlformats.org/officeDocument/2006/relationships/hyperlink" Target="http://www.qualityforum.org/Patient_Experience_and_Function.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tabSelected="1" zoomScale="120" zoomScaleNormal="120" workbookViewId="0"/>
  </sheetViews>
  <sheetFormatPr defaultRowHeight="15" x14ac:dyDescent="0.25"/>
  <cols>
    <col min="1" max="1" width="120.28515625" style="29" customWidth="1"/>
    <col min="7" max="7" width="8.85546875" customWidth="1"/>
  </cols>
  <sheetData>
    <row r="1" spans="1:9" ht="33.75" x14ac:dyDescent="0.25">
      <c r="A1" s="25" t="s">
        <v>357</v>
      </c>
      <c r="B1" s="3"/>
      <c r="C1" s="4"/>
      <c r="D1" s="3"/>
      <c r="E1" s="3"/>
      <c r="F1" s="3"/>
      <c r="G1" s="3"/>
      <c r="H1" s="3"/>
      <c r="I1" s="2"/>
    </row>
    <row r="2" spans="1:9" ht="28.5" x14ac:dyDescent="0.25">
      <c r="A2" s="26" t="s">
        <v>365</v>
      </c>
      <c r="B2" s="3"/>
      <c r="C2" s="4"/>
      <c r="D2" s="3"/>
      <c r="E2" s="3"/>
      <c r="F2" s="3"/>
      <c r="G2" s="3"/>
      <c r="H2" s="3"/>
      <c r="I2" s="2"/>
    </row>
    <row r="3" spans="1:9" ht="16.5" customHeight="1" x14ac:dyDescent="0.25">
      <c r="A3" s="27" t="s">
        <v>364</v>
      </c>
      <c r="B3" s="3"/>
      <c r="C3" s="4"/>
      <c r="D3" s="3"/>
      <c r="E3" s="3"/>
      <c r="F3" s="3"/>
      <c r="G3" s="3"/>
      <c r="H3" s="3"/>
      <c r="I3" s="2"/>
    </row>
    <row r="4" spans="1:9" ht="69" customHeight="1" x14ac:dyDescent="0.25">
      <c r="A4" s="56" t="s">
        <v>518</v>
      </c>
      <c r="B4" s="3"/>
      <c r="C4" s="3"/>
      <c r="D4" s="3"/>
      <c r="E4" s="3"/>
      <c r="F4" s="3"/>
      <c r="G4" s="3"/>
      <c r="H4" s="3"/>
      <c r="I4" s="2"/>
    </row>
    <row r="5" spans="1:9" ht="98.25" customHeight="1" x14ac:dyDescent="0.25">
      <c r="A5" s="28" t="s">
        <v>358</v>
      </c>
    </row>
    <row r="6" spans="1:9" ht="115.5" customHeight="1" x14ac:dyDescent="0.25">
      <c r="A6" s="28" t="s">
        <v>408</v>
      </c>
    </row>
    <row r="7" spans="1:9" ht="105" customHeight="1" x14ac:dyDescent="0.25">
      <c r="A7" s="28" t="s">
        <v>409</v>
      </c>
    </row>
    <row r="8" spans="1:9" ht="135" customHeight="1" x14ac:dyDescent="0.25">
      <c r="A8" s="28" t="s">
        <v>407</v>
      </c>
    </row>
  </sheetData>
  <sheetProtection algorithmName="SHA-512" hashValue="Ks+nBC+Dnjvu+nO1EELF0WGffPau3p0rkkt955oKk98ATq5Jr2nnA2fgneyKopUgP9E6DlB30B+jec8T+NU4ow==" saltValue="Too1y6Zb/G1D0I1rQG1dYg=="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81.140625" style="29" customWidth="1"/>
    <col min="3" max="3" width="18.42578125" customWidth="1"/>
    <col min="4" max="4" width="44.42578125" customWidth="1"/>
    <col min="5" max="5" width="10.140625" customWidth="1"/>
  </cols>
  <sheetData>
    <row r="1" spans="1:8" ht="37.5" customHeight="1" x14ac:dyDescent="0.25">
      <c r="A1" s="43" t="s">
        <v>464</v>
      </c>
      <c r="B1" s="4"/>
      <c r="C1" s="4"/>
      <c r="D1" s="55"/>
      <c r="E1" s="4"/>
      <c r="F1" s="4"/>
      <c r="G1" s="4"/>
      <c r="H1" s="4"/>
    </row>
    <row r="2" spans="1:8" ht="21" x14ac:dyDescent="0.25">
      <c r="A2" s="57" t="s">
        <v>471</v>
      </c>
    </row>
    <row r="3" spans="1:8" x14ac:dyDescent="0.25">
      <c r="A3" s="29" t="s">
        <v>465</v>
      </c>
    </row>
    <row r="4" spans="1:8" x14ac:dyDescent="0.25">
      <c r="A4" s="29" t="s">
        <v>466</v>
      </c>
      <c r="G4" s="58"/>
    </row>
    <row r="5" spans="1:8" x14ac:dyDescent="0.25">
      <c r="A5" s="29" t="s">
        <v>467</v>
      </c>
    </row>
    <row r="6" spans="1:8" x14ac:dyDescent="0.25">
      <c r="A6" s="29" t="s">
        <v>469</v>
      </c>
    </row>
    <row r="7" spans="1:8" x14ac:dyDescent="0.25">
      <c r="A7" s="29" t="s">
        <v>468</v>
      </c>
    </row>
    <row r="8" spans="1:8" ht="20.25" customHeight="1" x14ac:dyDescent="0.25">
      <c r="A8" s="29" t="s">
        <v>470</v>
      </c>
    </row>
    <row r="9" spans="1:8" ht="20.25" customHeight="1" x14ac:dyDescent="0.25">
      <c r="A9" s="57" t="s">
        <v>506</v>
      </c>
    </row>
    <row r="10" spans="1:8" ht="15" customHeight="1" x14ac:dyDescent="0.25">
      <c r="A10" s="29" t="s">
        <v>510</v>
      </c>
    </row>
    <row r="11" spans="1:8" ht="15" customHeight="1" x14ac:dyDescent="0.25">
      <c r="A11" s="29" t="s">
        <v>507</v>
      </c>
    </row>
    <row r="12" spans="1:8" ht="15" customHeight="1" x14ac:dyDescent="0.25">
      <c r="A12" s="29" t="s">
        <v>509</v>
      </c>
    </row>
    <row r="13" spans="1:8" ht="33.75" customHeight="1" x14ac:dyDescent="0.25">
      <c r="A13" s="50" t="s">
        <v>508</v>
      </c>
    </row>
    <row r="14" spans="1:8" ht="21" x14ac:dyDescent="0.25">
      <c r="A14" s="57" t="s">
        <v>472</v>
      </c>
    </row>
    <row r="15" spans="1:8" ht="72" customHeight="1" x14ac:dyDescent="0.25">
      <c r="A15" s="50" t="s">
        <v>517</v>
      </c>
    </row>
    <row r="16" spans="1:8" ht="21" customHeight="1" x14ac:dyDescent="0.25">
      <c r="A16" s="57" t="s">
        <v>473</v>
      </c>
    </row>
    <row r="17" spans="1:6" ht="103.5" customHeight="1" x14ac:dyDescent="0.25">
      <c r="A17" s="50" t="s">
        <v>505</v>
      </c>
    </row>
    <row r="18" spans="1:6" ht="21.75" customHeight="1" x14ac:dyDescent="0.25">
      <c r="A18" s="57" t="s">
        <v>474</v>
      </c>
    </row>
    <row r="19" spans="1:6" ht="60" x14ac:dyDescent="0.25">
      <c r="A19" s="50" t="s">
        <v>475</v>
      </c>
    </row>
    <row r="21" spans="1:6" ht="28.5" x14ac:dyDescent="0.25">
      <c r="A21" s="62" t="s">
        <v>501</v>
      </c>
      <c r="D21" s="44"/>
    </row>
    <row r="22" spans="1:6" ht="373.5" customHeight="1" x14ac:dyDescent="0.25">
      <c r="A22" s="50" t="s">
        <v>520</v>
      </c>
      <c r="C22" s="2"/>
      <c r="D22" s="54"/>
      <c r="E22" s="2"/>
      <c r="F22" s="2"/>
    </row>
    <row r="23" spans="1:6" ht="150" x14ac:dyDescent="0.25">
      <c r="A23" s="50" t="s">
        <v>519</v>
      </c>
    </row>
    <row r="24" spans="1:6" ht="28.5" x14ac:dyDescent="0.25">
      <c r="A24" s="63" t="s">
        <v>476</v>
      </c>
    </row>
    <row r="25" spans="1:6" x14ac:dyDescent="0.25">
      <c r="A25" s="29" t="s">
        <v>385</v>
      </c>
      <c r="B25" s="46" t="s">
        <v>485</v>
      </c>
      <c r="D25" s="29"/>
      <c r="E25" s="29"/>
    </row>
    <row r="26" spans="1:6" x14ac:dyDescent="0.25">
      <c r="A26" s="29" t="s">
        <v>478</v>
      </c>
      <c r="B26" s="46" t="s">
        <v>489</v>
      </c>
      <c r="D26" s="29"/>
      <c r="E26" s="29"/>
    </row>
    <row r="27" spans="1:6" x14ac:dyDescent="0.25">
      <c r="A27" s="29" t="s">
        <v>477</v>
      </c>
      <c r="B27" s="46" t="s">
        <v>486</v>
      </c>
      <c r="D27" s="29"/>
      <c r="E27" s="29"/>
    </row>
    <row r="28" spans="1:6" x14ac:dyDescent="0.25">
      <c r="A28" s="29" t="s">
        <v>479</v>
      </c>
      <c r="B28" s="46" t="s">
        <v>487</v>
      </c>
      <c r="D28" s="29"/>
      <c r="E28" s="29"/>
    </row>
    <row r="29" spans="1:6" x14ac:dyDescent="0.25">
      <c r="A29" s="29" t="s">
        <v>480</v>
      </c>
      <c r="B29" s="46" t="s">
        <v>488</v>
      </c>
      <c r="D29" s="29"/>
      <c r="E29" s="29"/>
    </row>
    <row r="30" spans="1:6" x14ac:dyDescent="0.25">
      <c r="A30" s="29" t="s">
        <v>481</v>
      </c>
      <c r="B30" s="46" t="s">
        <v>490</v>
      </c>
      <c r="D30" s="29"/>
      <c r="E30" s="29"/>
    </row>
    <row r="31" spans="1:6" x14ac:dyDescent="0.25">
      <c r="A31" s="29" t="s">
        <v>482</v>
      </c>
      <c r="B31" s="46" t="s">
        <v>491</v>
      </c>
      <c r="D31" s="29"/>
      <c r="E31" s="29"/>
    </row>
    <row r="32" spans="1:6" x14ac:dyDescent="0.25">
      <c r="A32" s="29" t="s">
        <v>483</v>
      </c>
      <c r="B32" s="46" t="s">
        <v>492</v>
      </c>
      <c r="D32" s="29"/>
      <c r="E32" s="29"/>
    </row>
    <row r="33" spans="1:5" x14ac:dyDescent="0.25">
      <c r="A33" s="29" t="s">
        <v>484</v>
      </c>
      <c r="B33" s="46" t="s">
        <v>493</v>
      </c>
      <c r="D33" s="29"/>
      <c r="E33" s="29"/>
    </row>
    <row r="34" spans="1:5" x14ac:dyDescent="0.25">
      <c r="A34" s="29" t="s">
        <v>411</v>
      </c>
      <c r="B34" s="46" t="s">
        <v>494</v>
      </c>
      <c r="D34" s="29"/>
      <c r="E34" s="29"/>
    </row>
    <row r="35" spans="1:5" x14ac:dyDescent="0.25">
      <c r="A35" s="45" t="s">
        <v>3</v>
      </c>
      <c r="B35" s="46" t="s">
        <v>495</v>
      </c>
      <c r="D35" s="29"/>
      <c r="E35" s="29"/>
    </row>
    <row r="36" spans="1:5" ht="30" x14ac:dyDescent="0.25">
      <c r="A36" s="45" t="s">
        <v>31</v>
      </c>
      <c r="B36" s="46" t="s">
        <v>496</v>
      </c>
      <c r="D36" s="29"/>
      <c r="E36" s="29"/>
    </row>
    <row r="37" spans="1:5" x14ac:dyDescent="0.25">
      <c r="A37" s="45" t="s">
        <v>32</v>
      </c>
      <c r="B37" s="46" t="s">
        <v>497</v>
      </c>
      <c r="D37" s="29"/>
      <c r="E37" s="29"/>
    </row>
    <row r="38" spans="1:5" ht="30" x14ac:dyDescent="0.25">
      <c r="A38" s="45" t="s">
        <v>26</v>
      </c>
      <c r="B38" s="46" t="s">
        <v>498</v>
      </c>
      <c r="D38" s="29"/>
      <c r="E38" s="29"/>
    </row>
    <row r="39" spans="1:5" x14ac:dyDescent="0.25">
      <c r="A39" s="45" t="s">
        <v>27</v>
      </c>
      <c r="B39" s="46" t="s">
        <v>499</v>
      </c>
      <c r="D39" s="29"/>
      <c r="E39" s="29"/>
    </row>
    <row r="40" spans="1:5" x14ac:dyDescent="0.25">
      <c r="A40" s="45" t="s">
        <v>28</v>
      </c>
      <c r="B40" s="46" t="s">
        <v>500</v>
      </c>
      <c r="D40" s="29"/>
      <c r="E40" s="29"/>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3"/>
  <sheetViews>
    <sheetView zoomScale="160" zoomScaleNormal="160" workbookViewId="0"/>
  </sheetViews>
  <sheetFormatPr defaultRowHeight="15" x14ac:dyDescent="0.25"/>
  <cols>
    <col min="1" max="1" width="30.140625" customWidth="1"/>
    <col min="2" max="2" width="14.85546875" customWidth="1"/>
    <col min="3" max="3" width="14.7109375" customWidth="1"/>
    <col min="4" max="4" width="14.7109375" hidden="1" customWidth="1"/>
    <col min="5" max="5" width="14.5703125" hidden="1" customWidth="1"/>
    <col min="6" max="7" width="14.5703125" customWidth="1"/>
  </cols>
  <sheetData>
    <row r="1" spans="1:10" ht="28.5" x14ac:dyDescent="0.45">
      <c r="A1" s="15" t="s">
        <v>366</v>
      </c>
      <c r="C1" s="8"/>
      <c r="D1" s="8"/>
      <c r="E1" s="8"/>
      <c r="F1" s="8"/>
      <c r="G1" s="8"/>
      <c r="H1" s="8"/>
    </row>
    <row r="2" spans="1:10" ht="35.65" customHeight="1" x14ac:dyDescent="0.45">
      <c r="A2" s="47" t="s">
        <v>403</v>
      </c>
      <c r="B2" s="47"/>
      <c r="C2" s="47"/>
      <c r="D2" s="47"/>
      <c r="E2" s="47"/>
      <c r="F2" s="47"/>
      <c r="G2" s="47"/>
      <c r="H2" s="9"/>
    </row>
    <row r="3" spans="1:10" ht="25.5" customHeight="1" x14ac:dyDescent="0.45">
      <c r="A3" s="14" t="s">
        <v>367</v>
      </c>
      <c r="B3" s="14" t="s">
        <v>363</v>
      </c>
      <c r="C3" s="14" t="s">
        <v>376</v>
      </c>
      <c r="D3" s="14" t="s">
        <v>372</v>
      </c>
      <c r="E3" s="14" t="s">
        <v>374</v>
      </c>
      <c r="F3" s="14" t="s">
        <v>373</v>
      </c>
      <c r="G3" s="59" t="s">
        <v>375</v>
      </c>
      <c r="H3" s="9"/>
      <c r="I3" s="9"/>
      <c r="J3" s="9"/>
    </row>
    <row r="4" spans="1:10" x14ac:dyDescent="0.25">
      <c r="A4" s="13" t="s">
        <v>359</v>
      </c>
      <c r="B4" s="1">
        <f>COUNTA('Measure List #1'!D2:D500)</f>
        <v>94</v>
      </c>
      <c r="C4" s="1" t="s">
        <v>36</v>
      </c>
      <c r="D4" s="1" t="s">
        <v>36</v>
      </c>
      <c r="E4" s="1" t="s">
        <v>36</v>
      </c>
      <c r="F4" s="1" t="s">
        <v>36</v>
      </c>
      <c r="G4" s="1" t="s">
        <v>36</v>
      </c>
    </row>
    <row r="5" spans="1:10" x14ac:dyDescent="0.25">
      <c r="A5" s="13" t="s">
        <v>360</v>
      </c>
      <c r="B5" s="1">
        <f>SUM(COUNTIF('Measure List #1'!I:I, {"Outcome","PRO-PM","Intermediate Clinical Outcome"}))</f>
        <v>41</v>
      </c>
      <c r="C5" s="12">
        <f>B5/B4</f>
        <v>0.43617021276595747</v>
      </c>
      <c r="D5" s="18">
        <f>SUM(COUNTIF('Measure List #1'!I:I, {"Outcome","PRO-PM","Intermediate Clinical Outcome"}))</f>
        <v>41</v>
      </c>
      <c r="E5" s="1" t="s">
        <v>36</v>
      </c>
      <c r="F5" s="1">
        <f>SUM(COUNTIFS('Measure List #1'!I:I,{"Outcome","PRO-PM","Intermediate Clinical Outcome"},'Measure List #1'!L:L,"Yes"))</f>
        <v>20</v>
      </c>
      <c r="G5" s="17">
        <f>Table1[[#This Row],[Total Risk Adjusted Measures]]/B9</f>
        <v>0.83333333333333337</v>
      </c>
    </row>
    <row r="6" spans="1:10" x14ac:dyDescent="0.25">
      <c r="A6" s="20" t="s">
        <v>412</v>
      </c>
      <c r="B6" s="1">
        <f>COUNTIF('Measure List #1'!I:I, "Process")</f>
        <v>51</v>
      </c>
      <c r="C6" s="12">
        <f>Table1[[#This Row],[Total]]/B4</f>
        <v>0.54255319148936165</v>
      </c>
      <c r="D6" s="12" t="s">
        <v>36</v>
      </c>
      <c r="E6" s="1" t="s">
        <v>36</v>
      </c>
      <c r="F6" s="1">
        <f>COUNTIFS('Measure List #1'!I:I, "Process",'Measure List #1'!L:L,"Yes")</f>
        <v>2</v>
      </c>
      <c r="G6" s="17">
        <f>Table1[[#This Row],[Total Risk Adjusted Measures]]/F9</f>
        <v>8.3333333333333329E-2</v>
      </c>
    </row>
    <row r="7" spans="1:10" x14ac:dyDescent="0.25">
      <c r="A7" s="20" t="s">
        <v>413</v>
      </c>
      <c r="B7" s="1">
        <f>COUNTIF('Measure List #1'!I:I, "Structural")</f>
        <v>0</v>
      </c>
      <c r="C7" s="12">
        <f>Table1[[#This Row],[Total]]/B4</f>
        <v>0</v>
      </c>
      <c r="D7" s="12" t="s">
        <v>36</v>
      </c>
      <c r="E7" s="1" t="s">
        <v>36</v>
      </c>
      <c r="F7" s="1">
        <f>COUNTIFS('Measure List #1'!I:I, "Structural",'Measure List #1'!L:L,"Yes")</f>
        <v>0</v>
      </c>
      <c r="G7" s="17">
        <f>Table1[[#This Row],[Total Risk Adjusted Measures]]/F9</f>
        <v>0</v>
      </c>
    </row>
    <row r="8" spans="1:10" x14ac:dyDescent="0.25">
      <c r="A8" s="64" t="s">
        <v>532</v>
      </c>
      <c r="B8" s="1">
        <f>COUNTIF('Measure List #1'!I:I, "Composite")</f>
        <v>2</v>
      </c>
      <c r="C8" s="12">
        <f>Table1[[#This Row],[Total]]/B5</f>
        <v>4.878048780487805E-2</v>
      </c>
      <c r="D8" s="12" t="s">
        <v>36</v>
      </c>
      <c r="E8" s="1" t="s">
        <v>36</v>
      </c>
      <c r="F8" s="1">
        <f>COUNTIFS('Measure List #1'!I:I, "Composite",'Measure List #1'!L:L,"Yes")</f>
        <v>2</v>
      </c>
      <c r="G8" s="17">
        <f>Table1[[#This Row],[Total Risk Adjusted Measures]]/F10</f>
        <v>0.14285714285714285</v>
      </c>
    </row>
    <row r="9" spans="1:10" x14ac:dyDescent="0.25">
      <c r="A9" s="13" t="s">
        <v>361</v>
      </c>
      <c r="B9" s="1">
        <f>COUNTIF('Measure List #1'!L:L, "yes")</f>
        <v>24</v>
      </c>
      <c r="C9" s="12">
        <f>B9/B4</f>
        <v>0.25531914893617019</v>
      </c>
      <c r="D9" s="18">
        <f>COUNTIFS('Measure List #1'!I:I,{"Outcome","PRO-PM","Intermediate Clinical Outcome"},'Measure List #1'!L:L,"Yes")</f>
        <v>17</v>
      </c>
      <c r="E9" s="12">
        <f>Table1[[#This Row],[Total Outcome Measures]]/B5</f>
        <v>0.41463414634146339</v>
      </c>
      <c r="F9" s="1">
        <f>COUNTIF('Measure List #1'!L:L, "yes")</f>
        <v>24</v>
      </c>
      <c r="G9" s="12" t="s">
        <v>36</v>
      </c>
    </row>
    <row r="10" spans="1:10" x14ac:dyDescent="0.25">
      <c r="A10" s="13" t="s">
        <v>368</v>
      </c>
      <c r="B10" s="1">
        <f>COUNTIF('Measure List #1'!H:H, "Maintenance")</f>
        <v>58</v>
      </c>
      <c r="C10" s="12">
        <f>Table1[[#This Row],[Total]]/B4</f>
        <v>0.61702127659574468</v>
      </c>
      <c r="D10" s="18">
        <f>COUNTIFS('Measure List #1'!I:I,{"Outcome","PRO-PM","Intermediate Clinical Outcome"},'Measure List #1'!H:H, "Maintenance")</f>
        <v>14</v>
      </c>
      <c r="E10" s="12">
        <f>Table1[[#This Row],[Total Outcome Measures]]/B5</f>
        <v>0.34146341463414637</v>
      </c>
      <c r="F10" s="18">
        <f>COUNTIFS('Measure List #1'!L:L, "Yes",'Measure List #1'!H:H, "Maintenance")</f>
        <v>14</v>
      </c>
      <c r="G10" s="12">
        <f>Table1[[#This Row],[Total Risk Adjusted Measures]]/F5</f>
        <v>0.7</v>
      </c>
    </row>
    <row r="11" spans="1:10" x14ac:dyDescent="0.25">
      <c r="A11" s="13" t="s">
        <v>369</v>
      </c>
      <c r="B11" s="1">
        <f>COUNTIF('Measure List #1'!H:H, "New")</f>
        <v>35</v>
      </c>
      <c r="C11" s="12">
        <f>Table1[[#This Row],[Total]]/B4</f>
        <v>0.37234042553191488</v>
      </c>
      <c r="D11" s="18">
        <f>COUNTIFS('Measure List #1'!I:I,{"Outcome","PRO-PM","Intermediate Clinical Outcome"},'Measure List #1'!H:H, "New")</f>
        <v>11</v>
      </c>
      <c r="E11" s="12">
        <f>Table1[[#This Row],[Total Outcome Measures]]/B5</f>
        <v>0.26829268292682928</v>
      </c>
      <c r="F11" s="18">
        <f>COUNTIFS('Measure List #1'!L:L, "Yes",'Measure List #1'!H:H, "New")</f>
        <v>9</v>
      </c>
      <c r="G11" s="12">
        <f>Table1[[#This Row],[Total Risk Adjusted Measures]]/F9</f>
        <v>0.375</v>
      </c>
    </row>
    <row r="12" spans="1:10" x14ac:dyDescent="0.25">
      <c r="A12" s="13" t="s">
        <v>370</v>
      </c>
      <c r="B12" s="1">
        <f>COUNTIF('Measure List #1'!H:H, "Withdrawn")</f>
        <v>0</v>
      </c>
      <c r="C12" s="12">
        <f>Table1[[#This Row],[Total]]/B4</f>
        <v>0</v>
      </c>
      <c r="D12" s="18">
        <f>COUNTIFS('Measure List #1'!I:I,{"Outcome","PRO-PM","Intermediate Clinical Outcome"},'Measure List #1'!H:H, "Withdrawn")</f>
        <v>0</v>
      </c>
      <c r="E12" s="12">
        <f>Table1[[#This Row],[Total Outcome Measures]]/B5</f>
        <v>0</v>
      </c>
      <c r="F12" s="18">
        <f>COUNTIFS('Measure List #1'!L:L, "Yes",'Measure List #1'!H:H, "Withdrawn")</f>
        <v>0</v>
      </c>
      <c r="G12" s="12">
        <f>Table1[[#This Row],[Total Risk Adjusted Measures]]/F9</f>
        <v>0</v>
      </c>
    </row>
    <row r="13" spans="1:10" x14ac:dyDescent="0.25">
      <c r="A13" s="13" t="s">
        <v>371</v>
      </c>
      <c r="B13" s="1">
        <f>COUNTIF('Measure List #1'!H:H, "Maintenance Review Deferred")</f>
        <v>0</v>
      </c>
      <c r="C13" s="12">
        <f>Table1[[#This Row],[Total]]/B4</f>
        <v>0</v>
      </c>
      <c r="D13" s="18">
        <f>COUNTIFS('Measure List #1'!I:I,{"Outcome","PRO-PM","Intermediate Clinical Outcome"},'Measure List #1'!H:H, "Deferred")</f>
        <v>0</v>
      </c>
      <c r="E13" s="12">
        <f>Table1[[#This Row],[Total Outcome Measures]]/B5</f>
        <v>0</v>
      </c>
      <c r="F13" s="18">
        <f>COUNTIFS('Measure List #1'!L:L, "Yes",'Measure List #1'!H:H, "Deferred")</f>
        <v>0</v>
      </c>
      <c r="G13" s="12">
        <f>Table1[[#This Row],[Total Risk Adjusted Measures]]/F9</f>
        <v>0</v>
      </c>
    </row>
    <row r="15" spans="1:10" ht="18.399999999999999" customHeight="1" x14ac:dyDescent="0.3">
      <c r="A15" s="30" t="s">
        <v>378</v>
      </c>
      <c r="B15" s="30"/>
      <c r="C15" s="21"/>
      <c r="D15" s="21"/>
      <c r="E15" s="21"/>
      <c r="F15" s="21"/>
      <c r="G15" s="21"/>
    </row>
    <row r="16" spans="1:10" ht="24" customHeight="1" thickBot="1" x14ac:dyDescent="0.3">
      <c r="A16" s="42" t="s">
        <v>367</v>
      </c>
      <c r="B16" s="48" t="s">
        <v>363</v>
      </c>
      <c r="C16" s="36"/>
    </row>
    <row r="17" spans="1:3" x14ac:dyDescent="0.25">
      <c r="A17" s="38" t="s">
        <v>373</v>
      </c>
      <c r="B17" s="33">
        <f>COUNTIF('Measure List #1'!L:L, "yes")</f>
        <v>24</v>
      </c>
      <c r="C17" s="37"/>
    </row>
    <row r="18" spans="1:3" x14ac:dyDescent="0.25">
      <c r="A18" s="39" t="s">
        <v>379</v>
      </c>
      <c r="B18" s="34">
        <f>COUNTIF('Measure List #1'!M:M, "*Yes*")</f>
        <v>24</v>
      </c>
      <c r="C18" s="37"/>
    </row>
    <row r="19" spans="1:3" ht="27.75" customHeight="1" x14ac:dyDescent="0.25">
      <c r="A19" s="40" t="s">
        <v>381</v>
      </c>
      <c r="B19" s="35">
        <f>COUNTIF('Measure List #1'!N:N, "*Published Literature*")</f>
        <v>21</v>
      </c>
      <c r="C19" s="37"/>
    </row>
    <row r="20" spans="1:3" ht="25.5" x14ac:dyDescent="0.25">
      <c r="A20" s="41" t="s">
        <v>380</v>
      </c>
      <c r="B20" s="34">
        <f>COUNTIF('Measure List #1'!N:N, "*Expert Group Consensus*")</f>
        <v>8</v>
      </c>
      <c r="C20" s="37"/>
    </row>
    <row r="21" spans="1:3" ht="25.5" x14ac:dyDescent="0.25">
      <c r="A21" s="40" t="s">
        <v>382</v>
      </c>
      <c r="B21" s="35">
        <f>COUNTIF('Measure List #1'!N:N, "*Internal Data Analysis*")</f>
        <v>10</v>
      </c>
      <c r="C21" s="37"/>
    </row>
    <row r="22" spans="1:3" ht="25.5" x14ac:dyDescent="0.25">
      <c r="A22" s="41" t="s">
        <v>384</v>
      </c>
      <c r="B22" s="34">
        <f>COUNTIF('Measure List #1'!O:O, "Yes")</f>
        <v>10</v>
      </c>
      <c r="C22" s="37"/>
    </row>
    <row r="24" spans="1:3" ht="18.75" x14ac:dyDescent="0.3">
      <c r="A24" s="30" t="s">
        <v>377</v>
      </c>
      <c r="B24" s="30"/>
      <c r="C24" s="31"/>
    </row>
    <row r="25" spans="1:3" ht="23.25" customHeight="1" x14ac:dyDescent="0.25">
      <c r="A25" s="14" t="s">
        <v>383</v>
      </c>
      <c r="B25" s="14" t="s">
        <v>387</v>
      </c>
      <c r="C25" s="49" t="s">
        <v>375</v>
      </c>
    </row>
    <row r="26" spans="1:3" x14ac:dyDescent="0.25">
      <c r="A26" s="20" t="s">
        <v>396</v>
      </c>
      <c r="B26" s="16">
        <v>4</v>
      </c>
      <c r="C26" s="32">
        <f>Table157[[#This Row],[Total Times Cited]]/$B$17</f>
        <v>0.16666666666666666</v>
      </c>
    </row>
    <row r="27" spans="1:3" x14ac:dyDescent="0.25">
      <c r="A27" s="64" t="s">
        <v>527</v>
      </c>
      <c r="B27" s="16">
        <v>2</v>
      </c>
      <c r="C27" s="32">
        <f>Table157[[#This Row],[Total Times Cited]]/$B$17</f>
        <v>8.3333333333333329E-2</v>
      </c>
    </row>
    <row r="28" spans="1:3" x14ac:dyDescent="0.25">
      <c r="A28" s="19" t="s">
        <v>389</v>
      </c>
      <c r="B28" s="1">
        <v>6</v>
      </c>
      <c r="C28" s="32">
        <f>Table157[[#This Row],[Total Times Cited]]/$B$17</f>
        <v>0.25</v>
      </c>
    </row>
    <row r="29" spans="1:3" x14ac:dyDescent="0.25">
      <c r="A29" s="13" t="s">
        <v>388</v>
      </c>
      <c r="B29" s="1">
        <v>9</v>
      </c>
      <c r="C29" s="32">
        <f>Table157[[#This Row],[Total Times Cited]]/$B$17</f>
        <v>0.375</v>
      </c>
    </row>
    <row r="30" spans="1:3" x14ac:dyDescent="0.25">
      <c r="A30" s="13" t="s">
        <v>404</v>
      </c>
      <c r="B30" s="1">
        <v>4</v>
      </c>
      <c r="C30" s="32">
        <f>Table157[[#This Row],[Total Times Cited]]/$B$17</f>
        <v>0.16666666666666666</v>
      </c>
    </row>
    <row r="31" spans="1:3" x14ac:dyDescent="0.25">
      <c r="A31" s="20" t="s">
        <v>398</v>
      </c>
      <c r="B31" s="16">
        <v>3</v>
      </c>
      <c r="C31" s="32">
        <f>Table157[[#This Row],[Total Times Cited]]/$B$17</f>
        <v>0.125</v>
      </c>
    </row>
    <row r="32" spans="1:3" x14ac:dyDescent="0.25">
      <c r="A32" s="20" t="s">
        <v>393</v>
      </c>
      <c r="B32" s="16">
        <v>4</v>
      </c>
      <c r="C32" s="32">
        <f>Table157[[#This Row],[Total Times Cited]]/$B$17</f>
        <v>0.16666666666666666</v>
      </c>
    </row>
    <row r="33" spans="1:6" x14ac:dyDescent="0.25">
      <c r="A33" s="13" t="s">
        <v>405</v>
      </c>
      <c r="B33" s="1">
        <v>2</v>
      </c>
      <c r="C33" s="32">
        <f>Table157[[#This Row],[Total Times Cited]]/$B$17</f>
        <v>8.3333333333333329E-2</v>
      </c>
    </row>
    <row r="34" spans="1:6" x14ac:dyDescent="0.25">
      <c r="A34" s="19" t="s">
        <v>391</v>
      </c>
      <c r="B34" s="1">
        <v>1</v>
      </c>
      <c r="C34" s="32">
        <f>Table157[[#This Row],[Total Times Cited]]/$B$17</f>
        <v>4.1666666666666664E-2</v>
      </c>
    </row>
    <row r="35" spans="1:6" x14ac:dyDescent="0.25">
      <c r="A35" s="19" t="s">
        <v>390</v>
      </c>
      <c r="B35" s="1">
        <v>6</v>
      </c>
      <c r="C35" s="32">
        <f>Table157[[#This Row],[Total Times Cited]]/$B$17</f>
        <v>0.25</v>
      </c>
    </row>
    <row r="36" spans="1:6" x14ac:dyDescent="0.25">
      <c r="A36" s="20" t="s">
        <v>397</v>
      </c>
      <c r="B36" s="16">
        <v>2</v>
      </c>
      <c r="C36" s="32">
        <f>Table157[[#This Row],[Total Times Cited]]/$B$17</f>
        <v>8.3333333333333329E-2</v>
      </c>
    </row>
    <row r="37" spans="1:6" x14ac:dyDescent="0.25">
      <c r="A37" s="20" t="s">
        <v>394</v>
      </c>
      <c r="B37" s="16">
        <v>4</v>
      </c>
      <c r="C37" s="32">
        <f>Table157[[#This Row],[Total Times Cited]]/$B$17</f>
        <v>0.16666666666666666</v>
      </c>
    </row>
    <row r="38" spans="1:6" x14ac:dyDescent="0.25">
      <c r="A38" s="20" t="s">
        <v>392</v>
      </c>
      <c r="B38" s="16">
        <v>1</v>
      </c>
      <c r="C38" s="32">
        <f>Table157[[#This Row],[Total Times Cited]]/$B$17</f>
        <v>4.1666666666666664E-2</v>
      </c>
    </row>
    <row r="39" spans="1:6" x14ac:dyDescent="0.25">
      <c r="A39" s="64" t="s">
        <v>524</v>
      </c>
      <c r="B39" s="16">
        <v>1</v>
      </c>
      <c r="C39" s="32">
        <f>Table157[[#This Row],[Total Times Cited]]/$B$17</f>
        <v>4.1666666666666664E-2</v>
      </c>
    </row>
    <row r="40" spans="1:6" ht="39" x14ac:dyDescent="0.25">
      <c r="A40" s="65" t="s">
        <v>529</v>
      </c>
      <c r="B40" s="16">
        <v>1</v>
      </c>
      <c r="C40" s="32">
        <f>Table157[[#This Row],[Total Times Cited]]/$B$17</f>
        <v>4.1666666666666664E-2</v>
      </c>
    </row>
    <row r="41" spans="1:6" x14ac:dyDescent="0.25">
      <c r="A41" s="65" t="s">
        <v>530</v>
      </c>
      <c r="B41" s="16">
        <v>1</v>
      </c>
      <c r="C41" s="32">
        <f>Table157[[#This Row],[Total Times Cited]]/$B$17</f>
        <v>4.1666666666666664E-2</v>
      </c>
    </row>
    <row r="42" spans="1:6" x14ac:dyDescent="0.25">
      <c r="A42" s="20" t="s">
        <v>395</v>
      </c>
      <c r="B42" s="16">
        <v>4</v>
      </c>
      <c r="C42" s="32">
        <f>Table157[[#This Row],[Total Times Cited]]/$B$17</f>
        <v>0.16666666666666666</v>
      </c>
    </row>
    <row r="44" spans="1:6" ht="18.75" customHeight="1" x14ac:dyDescent="0.3">
      <c r="A44" s="30" t="s">
        <v>414</v>
      </c>
      <c r="B44" s="30"/>
      <c r="C44" s="31"/>
      <c r="D44" s="31"/>
      <c r="E44" s="31"/>
      <c r="F44" s="31"/>
    </row>
    <row r="45" spans="1:6" x14ac:dyDescent="0.25">
      <c r="A45" s="14" t="s">
        <v>410</v>
      </c>
      <c r="B45" s="14" t="s">
        <v>363</v>
      </c>
      <c r="C45" s="14" t="s">
        <v>415</v>
      </c>
      <c r="D45" s="14" t="s">
        <v>417</v>
      </c>
      <c r="E45" s="14" t="s">
        <v>418</v>
      </c>
      <c r="F45" s="14" t="s">
        <v>416</v>
      </c>
    </row>
    <row r="46" spans="1:6" x14ac:dyDescent="0.25">
      <c r="A46" s="13" t="s">
        <v>419</v>
      </c>
      <c r="B46" s="16">
        <f>COUNTIF('Measure List #1'!J:J, "*Outpatient Services*")</f>
        <v>45</v>
      </c>
      <c r="C46">
        <f>COUNTIFS('Measure List #1'!J:J, "Outpatient Services", 'Measure List #1'!L:L, "yes")</f>
        <v>1</v>
      </c>
      <c r="F46" s="32">
        <f>Table1573[[#This Row],[Total Risk Adjusted]]/$B$9</f>
        <v>4.1666666666666664E-2</v>
      </c>
    </row>
    <row r="47" spans="1:6" x14ac:dyDescent="0.25">
      <c r="A47" s="19" t="s">
        <v>420</v>
      </c>
      <c r="B47" s="16">
        <f>SUM(COUNTIF('Measure List #1'!J:J,{"Inpatient/Hospital","Hospital"}))</f>
        <v>23</v>
      </c>
      <c r="C47">
        <f>SUM(COUNTIFS('Measure List #1'!J:J,{"Inpatient/Hospital","Hospital"},'Measure List #1'!L:L,"yes"))</f>
        <v>14</v>
      </c>
      <c r="F47" s="32">
        <f>Table1573[[#This Row],[Total Risk Adjusted]]/$B$9</f>
        <v>0.58333333333333337</v>
      </c>
    </row>
    <row r="48" spans="1:6" x14ac:dyDescent="0.25">
      <c r="A48" s="13" t="s">
        <v>423</v>
      </c>
      <c r="B48" s="16">
        <f>COUNTIF('Measure List #1'!J:J, "*Emergency Department*")</f>
        <v>6</v>
      </c>
      <c r="C48">
        <f>COUNTIFS('Measure List #1'!J:J, "*Emergency Department and Services*", 'Measure List #1'!L:L, "yes")</f>
        <v>1</v>
      </c>
      <c r="F48" s="32">
        <f>Table1573[[#This Row],[Total Risk Adjusted]]/$B$9</f>
        <v>4.1666666666666664E-2</v>
      </c>
    </row>
    <row r="49" spans="1:6" x14ac:dyDescent="0.25">
      <c r="A49" s="13" t="s">
        <v>424</v>
      </c>
      <c r="B49" s="16">
        <f>COUNTIF('Measure List #1'!J:J, "*Home Care*")</f>
        <v>7</v>
      </c>
      <c r="C49">
        <f>COUNTIFS('Measure List #1'!J:J, "Home Care", 'Measure List #1'!L:L, "yes")</f>
        <v>0</v>
      </c>
      <c r="F49" s="32">
        <f>Table1573[[#This Row],[Total Risk Adjusted]]/$B$9</f>
        <v>0</v>
      </c>
    </row>
    <row r="50" spans="1:6" x14ac:dyDescent="0.25">
      <c r="A50" s="13" t="s">
        <v>459</v>
      </c>
      <c r="B50" s="16">
        <f>COUNTIF('Measure List #1'!J:J, "*Long Term Acute Care*")</f>
        <v>1</v>
      </c>
      <c r="C50">
        <f>COUNTIFS('Measure List #1'!J:J, "Long term Acute Care", 'Measure List #1'!L:L, "yes")</f>
        <v>0</v>
      </c>
      <c r="F50" s="32">
        <f>Table1573[[#This Row],[Total Risk Adjusted]]/$B$9</f>
        <v>0</v>
      </c>
    </row>
    <row r="51" spans="1:6" x14ac:dyDescent="0.25">
      <c r="A51" s="13" t="s">
        <v>458</v>
      </c>
      <c r="B51" s="16">
        <f>COUNTIF('Measure List #1'!J:J, "*Post-Acute Care*")</f>
        <v>3</v>
      </c>
      <c r="C51">
        <f>COUNTIFS('Measure List #1'!J:J, "Post-Acute Care", 'Measure List #1'!L:L, "yes")</f>
        <v>0</v>
      </c>
      <c r="F51" s="32">
        <f>Table1573[[#This Row],[Total Risk Adjusted]]/$B$9</f>
        <v>0</v>
      </c>
    </row>
    <row r="52" spans="1:6" x14ac:dyDescent="0.25">
      <c r="A52" s="13" t="s">
        <v>14</v>
      </c>
      <c r="B52" s="16">
        <f>COUNTIF('Measure List #1'!J:J, "*Other*")</f>
        <v>25</v>
      </c>
      <c r="C52">
        <f>COUNTIFS('Measure List #1'!J:J, "other", 'Measure List #1'!L:L, "yes")</f>
        <v>4</v>
      </c>
      <c r="F52" s="32">
        <f>Table1573[[#This Row],[Total Risk Adjusted]]/$B$9</f>
        <v>0.16666666666666666</v>
      </c>
    </row>
    <row r="54" spans="1:6" ht="18.75" x14ac:dyDescent="0.3">
      <c r="A54" s="30" t="s">
        <v>460</v>
      </c>
      <c r="B54" s="30"/>
      <c r="C54" s="31"/>
      <c r="D54" s="31"/>
      <c r="E54" s="31"/>
      <c r="F54" s="31"/>
    </row>
    <row r="55" spans="1:6" x14ac:dyDescent="0.25">
      <c r="A55" s="14" t="s">
        <v>410</v>
      </c>
      <c r="B55" s="14" t="s">
        <v>363</v>
      </c>
      <c r="C55" s="14" t="s">
        <v>415</v>
      </c>
      <c r="D55" s="14" t="s">
        <v>417</v>
      </c>
      <c r="E55" s="14" t="s">
        <v>418</v>
      </c>
      <c r="F55" s="14" t="s">
        <v>416</v>
      </c>
    </row>
    <row r="56" spans="1:6" x14ac:dyDescent="0.25">
      <c r="A56" s="13" t="s">
        <v>441</v>
      </c>
      <c r="B56" s="16">
        <f>COUNTIF('Measure List #1'!K:K, "*Claims*")</f>
        <v>44</v>
      </c>
      <c r="C56">
        <f>COUNTIFS('Measure List #1'!K:K, "*claims*", 'Measure List #1'!L:L, "Yes")</f>
        <v>10</v>
      </c>
      <c r="F56" s="32">
        <f>Table15734[[#This Row],[Total Risk Adjusted]]/$B$9</f>
        <v>0.41666666666666669</v>
      </c>
    </row>
    <row r="57" spans="1:6" x14ac:dyDescent="0.25">
      <c r="A57" s="19" t="s">
        <v>457</v>
      </c>
      <c r="B57" s="16">
        <f>COUNTIF('Measure List #1'!K:K, "*Electronic Health Records*")</f>
        <v>17</v>
      </c>
      <c r="C57">
        <f>COUNTIFS('Measure List #1'!K:K, "*Electronic Health Records*", 'Measure List #1'!L:L, "Yes")</f>
        <v>1</v>
      </c>
      <c r="F57" s="32">
        <f>Table15734[[#This Row],[Total Risk Adjusted]]/$B$9</f>
        <v>4.1666666666666664E-2</v>
      </c>
    </row>
    <row r="58" spans="1:6" x14ac:dyDescent="0.25">
      <c r="A58" s="13" t="s">
        <v>461</v>
      </c>
      <c r="B58" s="16">
        <f>COUNTIF('Measure List #1'!K:K, "*Paper Medical Records*")</f>
        <v>20</v>
      </c>
      <c r="C58">
        <f>COUNTIFS('Measure List #1'!K:K, "*Paper Medical Records*", 'Measure List #1'!L:L, "Yes")</f>
        <v>0</v>
      </c>
      <c r="F58" s="32">
        <f>Table15734[[#This Row],[Total Risk Adjusted]]/$B$9</f>
        <v>0</v>
      </c>
    </row>
    <row r="59" spans="1:6" x14ac:dyDescent="0.25">
      <c r="A59" s="13" t="s">
        <v>436</v>
      </c>
      <c r="B59" s="16">
        <f>COUNTIF('Measure List #1'!K:K, "*Instrument-Based Data*")</f>
        <v>13</v>
      </c>
      <c r="C59">
        <f>COUNTIFS('Measure List #1'!K:K, "*Instrument-based Data*", 'Measure List #1'!L:L, "Yes")</f>
        <v>3</v>
      </c>
      <c r="F59" s="32">
        <f>Table15734[[#This Row],[Total Risk Adjusted]]/$B$9</f>
        <v>0.125</v>
      </c>
    </row>
    <row r="60" spans="1:6" x14ac:dyDescent="0.25">
      <c r="A60" s="13" t="s">
        <v>462</v>
      </c>
      <c r="B60" s="16">
        <f>COUNTIF('Measure List #1'!K:K, "*Electronic Health Data*")</f>
        <v>14</v>
      </c>
      <c r="C60">
        <f>COUNTIFS('Measure List #1'!K:K, "*Electronic Health Data*", 'Measure List #1'!L:L, "Yes")</f>
        <v>1</v>
      </c>
      <c r="F60" s="32">
        <f>Table15734[[#This Row],[Total Risk Adjusted]]/$B$9</f>
        <v>4.1666666666666664E-2</v>
      </c>
    </row>
    <row r="61" spans="1:6" x14ac:dyDescent="0.25">
      <c r="A61" s="13" t="s">
        <v>442</v>
      </c>
      <c r="B61" s="16">
        <f>COUNTIF('Measure List #1'!K:K, "*Registry Data*")</f>
        <v>32</v>
      </c>
      <c r="C61">
        <f>COUNTIFS('Measure List #1'!K:K, "*Registry Data*", 'Measure List #1'!L:L, "Yes")</f>
        <v>17</v>
      </c>
      <c r="F61" s="32">
        <f>Table15734[[#This Row],[Total Risk Adjusted]]/$B$9</f>
        <v>0.70833333333333337</v>
      </c>
    </row>
    <row r="62" spans="1:6" x14ac:dyDescent="0.25">
      <c r="A62" s="13" t="s">
        <v>463</v>
      </c>
      <c r="B62" s="16">
        <f>COUNTIF('Measure List #1'!K:K, "*Management Data*")</f>
        <v>5</v>
      </c>
      <c r="C62">
        <f>COUNTIFS('Measure List #1'!K:K, "*Management data*", 'Measure List #1'!L:L, "Yes")</f>
        <v>0</v>
      </c>
      <c r="F62" s="32">
        <f>Table15734[[#This Row],[Total Risk Adjusted]]/$B$9</f>
        <v>0</v>
      </c>
    </row>
    <row r="63" spans="1:6" x14ac:dyDescent="0.25">
      <c r="A63" s="13" t="s">
        <v>448</v>
      </c>
      <c r="B63" s="16">
        <f>COUNTIF('Measure List #1'!K:K, "*Assessment Data*")</f>
        <v>3</v>
      </c>
      <c r="C63">
        <f>COUNTIFS('Measure List #1'!K:K, "*Assessment data*", 'Measure List #1'!L:L, "Yes")</f>
        <v>0</v>
      </c>
      <c r="F63" s="32">
        <f>Table15734[[#This Row],[Total Risk Adjusted]]/$B$9</f>
        <v>0</v>
      </c>
    </row>
  </sheetData>
  <sheetProtection algorithmName="SHA-512" hashValue="p7s4T8rnjo6DgUNBGb8DVuJdO6akOblop3rYTjgqP0IpgfUhauNIMd/esT6Z0JvUj1aI5rtZU6zCiJbSiYvbCw==" saltValue="ODF3/5xTniH7c3PwJRF2rg==" spinCount="100000" sheet="1" objects="1" scenarios="1"/>
  <pageMargins left="0.7" right="0.7" top="0.75" bottom="0.75" header="0.3" footer="0.3"/>
  <pageSetup orientation="portrait" horizontalDpi="1200" verticalDpi="1200" r:id="rId1"/>
  <legacy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7"/>
  <sheetViews>
    <sheetView zoomScale="90" zoomScaleNormal="90" workbookViewId="0">
      <pane ySplit="1" topLeftCell="A2" activePane="bottomLeft" state="frozen"/>
      <selection pane="bottomLeft"/>
    </sheetView>
  </sheetViews>
  <sheetFormatPr defaultColWidth="8.85546875" defaultRowHeight="26.1" customHeight="1" x14ac:dyDescent="0.2"/>
  <cols>
    <col min="1" max="1" width="15.7109375" style="23" customWidth="1"/>
    <col min="2" max="3" width="8.5703125" style="23" customWidth="1"/>
    <col min="4" max="4" width="8.5703125" style="24" customWidth="1"/>
    <col min="5" max="5" width="10.140625" style="24" customWidth="1"/>
    <col min="6" max="7" width="25.28515625" style="23" customWidth="1"/>
    <col min="8" max="8" width="12.140625" style="23" customWidth="1"/>
    <col min="9" max="9" width="12" style="23" customWidth="1"/>
    <col min="10" max="11" width="10" style="23" customWidth="1"/>
    <col min="12" max="18" width="11.5703125" style="23" customWidth="1"/>
    <col min="19" max="19" width="31" style="23" customWidth="1"/>
    <col min="20" max="16384" width="8.85546875" style="5"/>
  </cols>
  <sheetData>
    <row r="1" spans="1:21" s="11" customFormat="1" ht="118.5" customHeight="1" x14ac:dyDescent="0.25">
      <c r="A1" s="22" t="s">
        <v>504</v>
      </c>
      <c r="B1" s="22" t="s">
        <v>6</v>
      </c>
      <c r="C1" s="22" t="s">
        <v>7</v>
      </c>
      <c r="D1" s="22" t="s">
        <v>385</v>
      </c>
      <c r="E1" s="22" t="s">
        <v>86</v>
      </c>
      <c r="F1" s="22" t="s">
        <v>1</v>
      </c>
      <c r="G1" s="22" t="s">
        <v>2</v>
      </c>
      <c r="H1" s="22" t="s">
        <v>386</v>
      </c>
      <c r="I1" s="22" t="s">
        <v>8</v>
      </c>
      <c r="J1" s="22" t="s">
        <v>410</v>
      </c>
      <c r="K1" s="22" t="s">
        <v>411</v>
      </c>
      <c r="L1" s="22" t="s">
        <v>3</v>
      </c>
      <c r="M1" s="22" t="s">
        <v>31</v>
      </c>
      <c r="N1" s="22" t="s">
        <v>32</v>
      </c>
      <c r="O1" s="22" t="s">
        <v>26</v>
      </c>
      <c r="P1" s="22" t="s">
        <v>27</v>
      </c>
      <c r="Q1" s="22" t="s">
        <v>28</v>
      </c>
      <c r="R1" s="22" t="s">
        <v>4</v>
      </c>
      <c r="S1" s="22" t="s">
        <v>5</v>
      </c>
      <c r="T1" s="10"/>
      <c r="U1" s="10"/>
    </row>
    <row r="2" spans="1:21" s="6" customFormat="1" ht="25.5" customHeight="1" x14ac:dyDescent="0.25">
      <c r="A2" s="52" t="s">
        <v>123</v>
      </c>
      <c r="B2" s="6" t="s">
        <v>349</v>
      </c>
      <c r="C2" s="6">
        <v>2018</v>
      </c>
      <c r="D2" s="6">
        <v>5</v>
      </c>
      <c r="E2" s="6" t="s">
        <v>140</v>
      </c>
      <c r="F2" s="6" t="s">
        <v>341</v>
      </c>
      <c r="G2" s="6" t="s">
        <v>233</v>
      </c>
      <c r="H2" s="6" t="s">
        <v>53</v>
      </c>
      <c r="I2" s="6" t="s">
        <v>10</v>
      </c>
      <c r="J2" s="61" t="s">
        <v>419</v>
      </c>
      <c r="K2" s="23" t="s">
        <v>436</v>
      </c>
      <c r="L2" s="6" t="s">
        <v>19</v>
      </c>
      <c r="M2" s="6" t="s">
        <v>36</v>
      </c>
      <c r="N2" s="6" t="s">
        <v>36</v>
      </c>
      <c r="O2" s="6" t="s">
        <v>36</v>
      </c>
      <c r="P2" s="6" t="s">
        <v>36</v>
      </c>
      <c r="Q2" s="6" t="s">
        <v>36</v>
      </c>
      <c r="R2" s="6" t="s">
        <v>36</v>
      </c>
    </row>
    <row r="3" spans="1:21" s="6" customFormat="1" ht="26.1" customHeight="1" x14ac:dyDescent="0.25">
      <c r="A3" s="52" t="s">
        <v>123</v>
      </c>
      <c r="B3" s="6" t="s">
        <v>349</v>
      </c>
      <c r="C3" s="6">
        <v>2018</v>
      </c>
      <c r="D3" s="6">
        <v>6</v>
      </c>
      <c r="E3" s="6" t="s">
        <v>140</v>
      </c>
      <c r="F3" s="6" t="s">
        <v>342</v>
      </c>
      <c r="G3" s="6" t="s">
        <v>233</v>
      </c>
      <c r="H3" s="6" t="s">
        <v>53</v>
      </c>
      <c r="I3" s="6" t="s">
        <v>10</v>
      </c>
      <c r="J3" s="61" t="s">
        <v>419</v>
      </c>
      <c r="K3" s="61" t="s">
        <v>436</v>
      </c>
      <c r="L3" s="6" t="s">
        <v>19</v>
      </c>
      <c r="M3" s="6" t="s">
        <v>36</v>
      </c>
      <c r="N3" s="6" t="s">
        <v>36</v>
      </c>
      <c r="O3" s="6" t="s">
        <v>36</v>
      </c>
      <c r="P3" s="6" t="s">
        <v>36</v>
      </c>
      <c r="Q3" s="6" t="s">
        <v>36</v>
      </c>
      <c r="R3" s="6" t="s">
        <v>36</v>
      </c>
    </row>
    <row r="4" spans="1:21" s="6" customFormat="1" ht="26.1" customHeight="1" x14ac:dyDescent="0.25">
      <c r="A4" s="52" t="s">
        <v>90</v>
      </c>
      <c r="B4" s="6" t="s">
        <v>349</v>
      </c>
      <c r="C4" s="6">
        <v>2018</v>
      </c>
      <c r="D4" s="6">
        <v>12</v>
      </c>
      <c r="E4" s="6" t="s">
        <v>140</v>
      </c>
      <c r="F4" s="6" t="s">
        <v>305</v>
      </c>
      <c r="G4" s="6" t="s">
        <v>167</v>
      </c>
      <c r="H4" s="6" t="s">
        <v>53</v>
      </c>
      <c r="I4" s="6" t="s">
        <v>12</v>
      </c>
      <c r="J4" s="61" t="s">
        <v>513</v>
      </c>
      <c r="K4" s="61" t="s">
        <v>512</v>
      </c>
      <c r="L4" s="6" t="s">
        <v>19</v>
      </c>
      <c r="M4" s="6" t="s">
        <v>36</v>
      </c>
      <c r="N4" s="6" t="s">
        <v>36</v>
      </c>
      <c r="O4" s="6" t="s">
        <v>36</v>
      </c>
      <c r="P4" s="6" t="s">
        <v>36</v>
      </c>
      <c r="Q4" s="6" t="s">
        <v>36</v>
      </c>
      <c r="R4" s="6" t="s">
        <v>36</v>
      </c>
      <c r="S4" s="6" t="s">
        <v>511</v>
      </c>
    </row>
    <row r="5" spans="1:21" s="6" customFormat="1" ht="26.1" customHeight="1" x14ac:dyDescent="0.25">
      <c r="A5" s="52" t="s">
        <v>61</v>
      </c>
      <c r="B5" s="6" t="s">
        <v>33</v>
      </c>
      <c r="C5" s="6">
        <v>2017</v>
      </c>
      <c r="D5" s="6">
        <v>24</v>
      </c>
      <c r="E5" s="6" t="s">
        <v>502</v>
      </c>
      <c r="F5" s="6" t="s">
        <v>62</v>
      </c>
      <c r="G5" s="6" t="s">
        <v>63</v>
      </c>
      <c r="H5" s="6" t="s">
        <v>53</v>
      </c>
      <c r="I5" s="6" t="s">
        <v>12</v>
      </c>
      <c r="J5" s="6" t="s">
        <v>419</v>
      </c>
      <c r="K5" s="6" t="s">
        <v>434</v>
      </c>
      <c r="L5" s="6" t="s">
        <v>19</v>
      </c>
      <c r="M5" s="6" t="s">
        <v>36</v>
      </c>
      <c r="N5" s="6" t="s">
        <v>36</v>
      </c>
      <c r="O5" s="6" t="s">
        <v>36</v>
      </c>
      <c r="P5" s="6" t="s">
        <v>36</v>
      </c>
      <c r="Q5" s="6" t="s">
        <v>36</v>
      </c>
      <c r="R5" s="6" t="s">
        <v>36</v>
      </c>
    </row>
    <row r="6" spans="1:21" s="6" customFormat="1" ht="26.1" customHeight="1" x14ac:dyDescent="0.25">
      <c r="A6" s="52" t="s">
        <v>61</v>
      </c>
      <c r="B6" s="6" t="s">
        <v>33</v>
      </c>
      <c r="C6" s="6">
        <v>2017</v>
      </c>
      <c r="D6" s="6">
        <v>34</v>
      </c>
      <c r="E6" s="6" t="s">
        <v>502</v>
      </c>
      <c r="F6" s="6" t="s">
        <v>64</v>
      </c>
      <c r="G6" s="6" t="s">
        <v>63</v>
      </c>
      <c r="H6" s="6" t="s">
        <v>53</v>
      </c>
      <c r="I6" s="6" t="s">
        <v>12</v>
      </c>
      <c r="J6" s="6" t="s">
        <v>419</v>
      </c>
      <c r="K6" s="6" t="s">
        <v>435</v>
      </c>
      <c r="L6" s="6" t="s">
        <v>19</v>
      </c>
      <c r="M6" s="6" t="s">
        <v>36</v>
      </c>
      <c r="N6" s="6" t="s">
        <v>36</v>
      </c>
      <c r="O6" s="6" t="s">
        <v>36</v>
      </c>
      <c r="P6" s="6" t="s">
        <v>36</v>
      </c>
      <c r="Q6" s="6" t="s">
        <v>36</v>
      </c>
      <c r="R6" s="6" t="s">
        <v>36</v>
      </c>
    </row>
    <row r="7" spans="1:21" s="6" customFormat="1" ht="26.1" customHeight="1" x14ac:dyDescent="0.25">
      <c r="A7" s="52" t="s">
        <v>185</v>
      </c>
      <c r="B7" s="6" t="s">
        <v>349</v>
      </c>
      <c r="C7" s="6">
        <v>2018</v>
      </c>
      <c r="D7" s="6">
        <v>37</v>
      </c>
      <c r="E7" s="6" t="s">
        <v>502</v>
      </c>
      <c r="F7" s="6" t="s">
        <v>314</v>
      </c>
      <c r="G7" s="6" t="s">
        <v>63</v>
      </c>
      <c r="H7" s="6" t="s">
        <v>53</v>
      </c>
      <c r="I7" s="6" t="s">
        <v>12</v>
      </c>
      <c r="J7" s="6" t="s">
        <v>419</v>
      </c>
      <c r="K7" s="6" t="s">
        <v>436</v>
      </c>
      <c r="L7" s="6" t="s">
        <v>19</v>
      </c>
      <c r="M7" s="6" t="s">
        <v>36</v>
      </c>
      <c r="N7" s="6" t="s">
        <v>36</v>
      </c>
      <c r="O7" s="6" t="s">
        <v>36</v>
      </c>
      <c r="P7" s="6" t="s">
        <v>36</v>
      </c>
      <c r="Q7" s="6" t="s">
        <v>36</v>
      </c>
      <c r="R7" s="6" t="s">
        <v>36</v>
      </c>
    </row>
    <row r="8" spans="1:21" s="6" customFormat="1" ht="26.1" customHeight="1" x14ac:dyDescent="0.25">
      <c r="A8" s="52" t="s">
        <v>185</v>
      </c>
      <c r="B8" s="6" t="s">
        <v>349</v>
      </c>
      <c r="C8" s="6">
        <v>2018</v>
      </c>
      <c r="D8" s="6">
        <v>46</v>
      </c>
      <c r="E8" s="6" t="s">
        <v>502</v>
      </c>
      <c r="F8" s="6" t="s">
        <v>315</v>
      </c>
      <c r="G8" s="6" t="s">
        <v>63</v>
      </c>
      <c r="H8" s="6" t="s">
        <v>53</v>
      </c>
      <c r="I8" s="6" t="s">
        <v>12</v>
      </c>
      <c r="J8" s="6" t="s">
        <v>419</v>
      </c>
      <c r="K8" s="6" t="s">
        <v>437</v>
      </c>
      <c r="L8" s="6" t="s">
        <v>19</v>
      </c>
      <c r="M8" s="6" t="s">
        <v>36</v>
      </c>
      <c r="N8" s="6" t="s">
        <v>36</v>
      </c>
      <c r="O8" s="6" t="s">
        <v>36</v>
      </c>
      <c r="P8" s="6" t="s">
        <v>36</v>
      </c>
      <c r="Q8" s="6" t="s">
        <v>36</v>
      </c>
      <c r="R8" s="6" t="s">
        <v>36</v>
      </c>
    </row>
    <row r="9" spans="1:21" s="6" customFormat="1" ht="26.1" customHeight="1" x14ac:dyDescent="0.25">
      <c r="A9" s="52" t="s">
        <v>185</v>
      </c>
      <c r="B9" s="6" t="s">
        <v>349</v>
      </c>
      <c r="C9" s="6">
        <v>2018</v>
      </c>
      <c r="D9" s="6">
        <v>53</v>
      </c>
      <c r="E9" s="6" t="s">
        <v>502</v>
      </c>
      <c r="F9" s="6" t="s">
        <v>316</v>
      </c>
      <c r="G9" s="6" t="s">
        <v>63</v>
      </c>
      <c r="H9" s="6" t="s">
        <v>53</v>
      </c>
      <c r="I9" s="6" t="s">
        <v>12</v>
      </c>
      <c r="J9" s="6" t="s">
        <v>419</v>
      </c>
      <c r="K9" s="6" t="s">
        <v>438</v>
      </c>
      <c r="L9" s="6" t="s">
        <v>19</v>
      </c>
      <c r="M9" s="6" t="s">
        <v>36</v>
      </c>
      <c r="N9" s="6" t="s">
        <v>36</v>
      </c>
      <c r="O9" s="6" t="s">
        <v>36</v>
      </c>
      <c r="P9" s="6" t="s">
        <v>36</v>
      </c>
      <c r="Q9" s="6" t="s">
        <v>36</v>
      </c>
      <c r="R9" s="6" t="s">
        <v>36</v>
      </c>
    </row>
    <row r="10" spans="1:21" s="6" customFormat="1" ht="26.1" customHeight="1" x14ac:dyDescent="0.25">
      <c r="A10" s="52" t="s">
        <v>185</v>
      </c>
      <c r="B10" s="6" t="s">
        <v>349</v>
      </c>
      <c r="C10" s="6">
        <v>2018</v>
      </c>
      <c r="D10" s="6">
        <v>55</v>
      </c>
      <c r="E10" s="6" t="s">
        <v>502</v>
      </c>
      <c r="F10" s="6" t="s">
        <v>317</v>
      </c>
      <c r="G10" s="6" t="s">
        <v>63</v>
      </c>
      <c r="H10" s="6" t="s">
        <v>53</v>
      </c>
      <c r="I10" s="6" t="s">
        <v>12</v>
      </c>
      <c r="J10" s="6" t="s">
        <v>419</v>
      </c>
      <c r="K10" s="6" t="s">
        <v>435</v>
      </c>
      <c r="L10" s="6" t="s">
        <v>19</v>
      </c>
      <c r="M10" s="6" t="s">
        <v>36</v>
      </c>
      <c r="N10" s="6" t="s">
        <v>36</v>
      </c>
      <c r="O10" s="6" t="s">
        <v>36</v>
      </c>
      <c r="P10" s="6" t="s">
        <v>36</v>
      </c>
      <c r="Q10" s="6" t="s">
        <v>36</v>
      </c>
      <c r="R10" s="6" t="s">
        <v>36</v>
      </c>
    </row>
    <row r="11" spans="1:21" s="6" customFormat="1" ht="26.1" customHeight="1" x14ac:dyDescent="0.25">
      <c r="A11" s="52" t="s">
        <v>185</v>
      </c>
      <c r="B11" s="6" t="s">
        <v>349</v>
      </c>
      <c r="C11" s="6">
        <v>2018</v>
      </c>
      <c r="D11" s="6">
        <v>56</v>
      </c>
      <c r="E11" s="6" t="s">
        <v>502</v>
      </c>
      <c r="F11" s="6" t="s">
        <v>318</v>
      </c>
      <c r="G11" s="6" t="s">
        <v>63</v>
      </c>
      <c r="H11" s="6" t="s">
        <v>53</v>
      </c>
      <c r="I11" s="6" t="s">
        <v>12</v>
      </c>
      <c r="J11" s="6" t="s">
        <v>419</v>
      </c>
      <c r="K11" s="6" t="s">
        <v>439</v>
      </c>
      <c r="L11" s="6" t="s">
        <v>19</v>
      </c>
      <c r="M11" s="6" t="s">
        <v>36</v>
      </c>
      <c r="N11" s="6" t="s">
        <v>36</v>
      </c>
      <c r="O11" s="6" t="s">
        <v>36</v>
      </c>
      <c r="P11" s="6" t="s">
        <v>36</v>
      </c>
      <c r="Q11" s="6" t="s">
        <v>36</v>
      </c>
      <c r="R11" s="6" t="s">
        <v>36</v>
      </c>
    </row>
    <row r="12" spans="1:21" s="7" customFormat="1" ht="26.1" customHeight="1" x14ac:dyDescent="0.25">
      <c r="A12" s="52" t="s">
        <v>185</v>
      </c>
      <c r="B12" s="6" t="s">
        <v>349</v>
      </c>
      <c r="C12" s="6">
        <v>2018</v>
      </c>
      <c r="D12" s="6">
        <v>57</v>
      </c>
      <c r="E12" s="6" t="s">
        <v>502</v>
      </c>
      <c r="F12" s="6" t="s">
        <v>319</v>
      </c>
      <c r="G12" s="6" t="s">
        <v>63</v>
      </c>
      <c r="H12" s="6" t="s">
        <v>53</v>
      </c>
      <c r="I12" s="6" t="s">
        <v>12</v>
      </c>
      <c r="J12" s="6" t="s">
        <v>419</v>
      </c>
      <c r="K12" s="6" t="s">
        <v>435</v>
      </c>
      <c r="L12" s="6" t="s">
        <v>19</v>
      </c>
      <c r="M12" s="6" t="s">
        <v>36</v>
      </c>
      <c r="N12" s="6" t="s">
        <v>36</v>
      </c>
      <c r="O12" s="6" t="s">
        <v>36</v>
      </c>
      <c r="P12" s="6" t="s">
        <v>36</v>
      </c>
      <c r="Q12" s="6" t="s">
        <v>36</v>
      </c>
      <c r="R12" s="6" t="s">
        <v>36</v>
      </c>
      <c r="S12" s="6"/>
    </row>
    <row r="13" spans="1:21" s="6" customFormat="1" ht="26.1" customHeight="1" x14ac:dyDescent="0.25">
      <c r="A13" s="52" t="s">
        <v>185</v>
      </c>
      <c r="B13" s="6" t="s">
        <v>349</v>
      </c>
      <c r="C13" s="6">
        <v>2018</v>
      </c>
      <c r="D13" s="6">
        <v>59</v>
      </c>
      <c r="E13" s="6" t="s">
        <v>140</v>
      </c>
      <c r="F13" s="6" t="s">
        <v>320</v>
      </c>
      <c r="G13" s="6" t="s">
        <v>63</v>
      </c>
      <c r="H13" s="6" t="s">
        <v>53</v>
      </c>
      <c r="I13" s="6" t="s">
        <v>9</v>
      </c>
      <c r="J13" s="6" t="s">
        <v>419</v>
      </c>
      <c r="K13" s="6" t="s">
        <v>435</v>
      </c>
      <c r="L13" s="6" t="s">
        <v>19</v>
      </c>
      <c r="M13" s="6" t="s">
        <v>36</v>
      </c>
      <c r="N13" s="6" t="s">
        <v>36</v>
      </c>
      <c r="O13" s="6" t="s">
        <v>36</v>
      </c>
      <c r="P13" s="6" t="s">
        <v>36</v>
      </c>
      <c r="Q13" s="6" t="s">
        <v>36</v>
      </c>
      <c r="R13" s="6" t="s">
        <v>36</v>
      </c>
      <c r="S13" s="6" t="s">
        <v>195</v>
      </c>
    </row>
    <row r="14" spans="1:21" s="6" customFormat="1" ht="26.1" customHeight="1" x14ac:dyDescent="0.25">
      <c r="A14" s="52" t="s">
        <v>185</v>
      </c>
      <c r="B14" s="6" t="s">
        <v>349</v>
      </c>
      <c r="C14" s="6">
        <v>2018</v>
      </c>
      <c r="D14" s="6">
        <v>62</v>
      </c>
      <c r="E14" s="6" t="s">
        <v>502</v>
      </c>
      <c r="F14" s="6" t="s">
        <v>321</v>
      </c>
      <c r="G14" s="6" t="s">
        <v>63</v>
      </c>
      <c r="H14" s="6" t="s">
        <v>53</v>
      </c>
      <c r="I14" s="6" t="s">
        <v>12</v>
      </c>
      <c r="J14" s="6" t="s">
        <v>419</v>
      </c>
      <c r="K14" s="6" t="s">
        <v>440</v>
      </c>
      <c r="L14" s="6" t="s">
        <v>19</v>
      </c>
      <c r="M14" s="6" t="s">
        <v>36</v>
      </c>
      <c r="N14" s="6" t="s">
        <v>36</v>
      </c>
      <c r="O14" s="6" t="s">
        <v>36</v>
      </c>
      <c r="P14" s="6" t="s">
        <v>36</v>
      </c>
      <c r="Q14" s="6" t="s">
        <v>36</v>
      </c>
      <c r="R14" s="6" t="s">
        <v>36</v>
      </c>
    </row>
    <row r="15" spans="1:21" s="6" customFormat="1" ht="26.1" customHeight="1" x14ac:dyDescent="0.25">
      <c r="A15" s="52" t="s">
        <v>100</v>
      </c>
      <c r="B15" s="6" t="s">
        <v>349</v>
      </c>
      <c r="C15" s="6">
        <v>2018</v>
      </c>
      <c r="D15" s="6">
        <v>105</v>
      </c>
      <c r="E15" s="6" t="s">
        <v>502</v>
      </c>
      <c r="F15" s="6" t="s">
        <v>325</v>
      </c>
      <c r="G15" s="6" t="s">
        <v>63</v>
      </c>
      <c r="H15" s="6" t="s">
        <v>53</v>
      </c>
      <c r="I15" s="6" t="s">
        <v>12</v>
      </c>
      <c r="J15" s="6" t="s">
        <v>419</v>
      </c>
      <c r="K15" s="6" t="s">
        <v>441</v>
      </c>
      <c r="L15" s="6" t="s">
        <v>19</v>
      </c>
      <c r="M15" s="6" t="s">
        <v>36</v>
      </c>
      <c r="N15" s="6" t="s">
        <v>36</v>
      </c>
      <c r="O15" s="6" t="s">
        <v>36</v>
      </c>
      <c r="P15" s="6" t="s">
        <v>36</v>
      </c>
      <c r="Q15" s="6" t="s">
        <v>36</v>
      </c>
      <c r="R15" s="6" t="s">
        <v>36</v>
      </c>
    </row>
    <row r="16" spans="1:21" s="6" customFormat="1" ht="26.1" customHeight="1" x14ac:dyDescent="0.25">
      <c r="A16" s="52" t="s">
        <v>90</v>
      </c>
      <c r="B16" s="6" t="s">
        <v>349</v>
      </c>
      <c r="C16" s="6">
        <v>2018</v>
      </c>
      <c r="D16" s="7">
        <v>114</v>
      </c>
      <c r="E16" s="6" t="s">
        <v>502</v>
      </c>
      <c r="F16" s="6" t="s">
        <v>295</v>
      </c>
      <c r="G16" s="6" t="s">
        <v>152</v>
      </c>
      <c r="H16" s="6" t="s">
        <v>53</v>
      </c>
      <c r="I16" s="6" t="s">
        <v>15</v>
      </c>
      <c r="J16" s="6" t="s">
        <v>420</v>
      </c>
      <c r="K16" s="6" t="s">
        <v>442</v>
      </c>
      <c r="L16" s="6" t="s">
        <v>18</v>
      </c>
      <c r="M16" s="6" t="s">
        <v>18</v>
      </c>
      <c r="N16" s="6" t="s">
        <v>81</v>
      </c>
      <c r="O16" s="6" t="s">
        <v>351</v>
      </c>
      <c r="P16" s="6" t="s">
        <v>352</v>
      </c>
      <c r="Q16" s="6" t="s">
        <v>18</v>
      </c>
      <c r="R16" s="6" t="s">
        <v>353</v>
      </c>
    </row>
    <row r="17" spans="1:19" s="6" customFormat="1" ht="26.1" customHeight="1" x14ac:dyDescent="0.25">
      <c r="A17" s="52" t="s">
        <v>90</v>
      </c>
      <c r="B17" s="6" t="s">
        <v>349</v>
      </c>
      <c r="C17" s="6">
        <v>2018</v>
      </c>
      <c r="D17" s="7">
        <v>119</v>
      </c>
      <c r="E17" s="6" t="s">
        <v>502</v>
      </c>
      <c r="F17" s="6" t="s">
        <v>296</v>
      </c>
      <c r="G17" s="6" t="s">
        <v>152</v>
      </c>
      <c r="H17" s="6" t="s">
        <v>356</v>
      </c>
      <c r="I17" s="6" t="s">
        <v>15</v>
      </c>
      <c r="J17" s="6" t="s">
        <v>420</v>
      </c>
      <c r="K17" s="6" t="s">
        <v>442</v>
      </c>
      <c r="L17" s="6" t="s">
        <v>18</v>
      </c>
      <c r="M17" s="6" t="s">
        <v>18</v>
      </c>
      <c r="N17" s="6" t="s">
        <v>81</v>
      </c>
      <c r="O17" s="6" t="s">
        <v>351</v>
      </c>
      <c r="P17" s="6" t="s">
        <v>352</v>
      </c>
      <c r="Q17" s="6" t="s">
        <v>18</v>
      </c>
      <c r="R17" s="6" t="s">
        <v>353</v>
      </c>
    </row>
    <row r="18" spans="1:19" s="6" customFormat="1" ht="26.1" customHeight="1" x14ac:dyDescent="0.25">
      <c r="A18" s="52" t="s">
        <v>90</v>
      </c>
      <c r="B18" s="6" t="s">
        <v>349</v>
      </c>
      <c r="C18" s="6">
        <v>2018</v>
      </c>
      <c r="D18" s="7">
        <v>129</v>
      </c>
      <c r="E18" s="6" t="s">
        <v>502</v>
      </c>
      <c r="F18" s="6" t="s">
        <v>297</v>
      </c>
      <c r="G18" s="6" t="s">
        <v>152</v>
      </c>
      <c r="H18" s="6" t="s">
        <v>53</v>
      </c>
      <c r="I18" s="6" t="s">
        <v>15</v>
      </c>
      <c r="J18" s="6" t="s">
        <v>420</v>
      </c>
      <c r="K18" s="6" t="s">
        <v>442</v>
      </c>
      <c r="L18" s="6" t="s">
        <v>18</v>
      </c>
      <c r="M18" s="6" t="s">
        <v>18</v>
      </c>
      <c r="N18" s="6" t="s">
        <v>81</v>
      </c>
      <c r="O18" s="6" t="s">
        <v>351</v>
      </c>
      <c r="P18" s="6" t="s">
        <v>352</v>
      </c>
      <c r="Q18" s="6" t="s">
        <v>18</v>
      </c>
      <c r="R18" s="6" t="s">
        <v>353</v>
      </c>
    </row>
    <row r="19" spans="1:19" s="6" customFormat="1" ht="26.1" customHeight="1" x14ac:dyDescent="0.25">
      <c r="A19" s="52" t="s">
        <v>90</v>
      </c>
      <c r="B19" s="6" t="s">
        <v>349</v>
      </c>
      <c r="C19" s="6">
        <v>2018</v>
      </c>
      <c r="D19" s="7">
        <v>131</v>
      </c>
      <c r="E19" s="6" t="s">
        <v>502</v>
      </c>
      <c r="F19" s="6" t="s">
        <v>298</v>
      </c>
      <c r="G19" s="6" t="s">
        <v>152</v>
      </c>
      <c r="H19" s="6" t="s">
        <v>53</v>
      </c>
      <c r="I19" s="6" t="s">
        <v>15</v>
      </c>
      <c r="J19" s="6" t="s">
        <v>420</v>
      </c>
      <c r="K19" s="6" t="s">
        <v>442</v>
      </c>
      <c r="L19" s="6" t="s">
        <v>18</v>
      </c>
      <c r="M19" s="6" t="s">
        <v>18</v>
      </c>
      <c r="N19" s="6" t="s">
        <v>81</v>
      </c>
      <c r="O19" s="6" t="s">
        <v>351</v>
      </c>
      <c r="P19" s="6" t="s">
        <v>352</v>
      </c>
      <c r="Q19" s="6" t="s">
        <v>18</v>
      </c>
      <c r="R19" s="6" t="s">
        <v>353</v>
      </c>
    </row>
    <row r="20" spans="1:19" s="7" customFormat="1" ht="26.1" customHeight="1" x14ac:dyDescent="0.25">
      <c r="A20" s="52" t="s">
        <v>48</v>
      </c>
      <c r="B20" s="6" t="s">
        <v>33</v>
      </c>
      <c r="C20" s="6">
        <v>2017</v>
      </c>
      <c r="D20" s="6">
        <v>133</v>
      </c>
      <c r="E20" s="6" t="s">
        <v>502</v>
      </c>
      <c r="F20" s="6" t="s">
        <v>49</v>
      </c>
      <c r="G20" s="6" t="s">
        <v>50</v>
      </c>
      <c r="H20" s="6" t="s">
        <v>53</v>
      </c>
      <c r="I20" s="6" t="s">
        <v>15</v>
      </c>
      <c r="J20" s="6" t="s">
        <v>420</v>
      </c>
      <c r="K20" s="6" t="s">
        <v>442</v>
      </c>
      <c r="L20" s="6" t="s">
        <v>18</v>
      </c>
      <c r="M20" s="6" t="s">
        <v>18</v>
      </c>
      <c r="N20" s="6" t="s">
        <v>36</v>
      </c>
      <c r="O20" s="6" t="s">
        <v>19</v>
      </c>
      <c r="P20" s="6" t="s">
        <v>51</v>
      </c>
      <c r="Q20" s="6" t="s">
        <v>19</v>
      </c>
      <c r="R20" s="6" t="s">
        <v>36</v>
      </c>
      <c r="S20" s="6"/>
    </row>
    <row r="21" spans="1:19" s="6" customFormat="1" ht="26.1" customHeight="1" x14ac:dyDescent="0.25">
      <c r="A21" s="52" t="s">
        <v>123</v>
      </c>
      <c r="B21" s="6" t="s">
        <v>349</v>
      </c>
      <c r="C21" s="6">
        <v>2018</v>
      </c>
      <c r="D21" s="6">
        <v>166</v>
      </c>
      <c r="E21" s="6" t="s">
        <v>140</v>
      </c>
      <c r="F21" s="6" t="s">
        <v>343</v>
      </c>
      <c r="G21" s="6" t="s">
        <v>44</v>
      </c>
      <c r="H21" s="6" t="s">
        <v>53</v>
      </c>
      <c r="I21" s="6" t="s">
        <v>10</v>
      </c>
      <c r="J21" s="61" t="s">
        <v>420</v>
      </c>
      <c r="K21" s="61" t="s">
        <v>436</v>
      </c>
      <c r="L21" s="6" t="s">
        <v>19</v>
      </c>
      <c r="M21" s="6" t="s">
        <v>36</v>
      </c>
      <c r="N21" s="6" t="s">
        <v>36</v>
      </c>
      <c r="O21" s="6" t="s">
        <v>36</v>
      </c>
      <c r="P21" s="6" t="s">
        <v>36</v>
      </c>
      <c r="Q21" s="6" t="s">
        <v>36</v>
      </c>
      <c r="R21" s="6" t="s">
        <v>36</v>
      </c>
    </row>
    <row r="22" spans="1:19" s="6" customFormat="1" ht="26.1" customHeight="1" x14ac:dyDescent="0.25">
      <c r="A22" s="52" t="s">
        <v>123</v>
      </c>
      <c r="B22" s="6" t="s">
        <v>349</v>
      </c>
      <c r="C22" s="6">
        <v>2018</v>
      </c>
      <c r="D22" s="6">
        <v>228</v>
      </c>
      <c r="E22" s="6" t="s">
        <v>140</v>
      </c>
      <c r="F22" s="6" t="s">
        <v>344</v>
      </c>
      <c r="G22" s="6" t="s">
        <v>240</v>
      </c>
      <c r="H22" s="6" t="s">
        <v>53</v>
      </c>
      <c r="I22" s="6" t="s">
        <v>10</v>
      </c>
      <c r="J22" s="61" t="s">
        <v>420</v>
      </c>
      <c r="K22" s="61" t="s">
        <v>436</v>
      </c>
      <c r="L22" s="6" t="s">
        <v>19</v>
      </c>
      <c r="M22" s="6" t="s">
        <v>36</v>
      </c>
      <c r="N22" s="6" t="s">
        <v>36</v>
      </c>
      <c r="O22" s="6" t="s">
        <v>36</v>
      </c>
      <c r="P22" s="6" t="s">
        <v>36</v>
      </c>
      <c r="Q22" s="6" t="s">
        <v>36</v>
      </c>
      <c r="R22" s="6" t="s">
        <v>36</v>
      </c>
    </row>
    <row r="23" spans="1:19" s="6" customFormat="1" ht="26.1" customHeight="1" x14ac:dyDescent="0.25">
      <c r="A23" s="52" t="s">
        <v>123</v>
      </c>
      <c r="B23" s="7" t="s">
        <v>33</v>
      </c>
      <c r="C23" s="7">
        <v>2017</v>
      </c>
      <c r="D23" s="7">
        <v>291</v>
      </c>
      <c r="E23" s="6" t="s">
        <v>502</v>
      </c>
      <c r="F23" s="7" t="s">
        <v>269</v>
      </c>
      <c r="G23" s="7" t="s">
        <v>121</v>
      </c>
      <c r="H23" s="7" t="s">
        <v>53</v>
      </c>
      <c r="I23" s="7" t="s">
        <v>12</v>
      </c>
      <c r="J23" s="7" t="s">
        <v>421</v>
      </c>
      <c r="K23" s="7" t="s">
        <v>443</v>
      </c>
      <c r="L23" s="7" t="s">
        <v>19</v>
      </c>
      <c r="M23" s="7" t="s">
        <v>36</v>
      </c>
      <c r="N23" s="7" t="s">
        <v>36</v>
      </c>
      <c r="O23" s="7" t="s">
        <v>36</v>
      </c>
      <c r="P23" s="7" t="s">
        <v>36</v>
      </c>
      <c r="Q23" s="7" t="s">
        <v>36</v>
      </c>
      <c r="R23" s="7" t="s">
        <v>36</v>
      </c>
      <c r="S23" s="7"/>
    </row>
    <row r="24" spans="1:19" s="7" customFormat="1" ht="26.1" customHeight="1" x14ac:dyDescent="0.25">
      <c r="A24" s="52" t="s">
        <v>150</v>
      </c>
      <c r="B24" s="6" t="s">
        <v>349</v>
      </c>
      <c r="C24" s="6">
        <v>2018</v>
      </c>
      <c r="D24" s="6">
        <v>383</v>
      </c>
      <c r="E24" s="6" t="s">
        <v>140</v>
      </c>
      <c r="F24" s="6" t="s">
        <v>289</v>
      </c>
      <c r="G24" s="6" t="s">
        <v>253</v>
      </c>
      <c r="H24" s="6" t="s">
        <v>53</v>
      </c>
      <c r="I24" s="7" t="s">
        <v>12</v>
      </c>
      <c r="J24" s="7" t="s">
        <v>422</v>
      </c>
      <c r="K24" s="7" t="s">
        <v>442</v>
      </c>
      <c r="L24" s="7" t="s">
        <v>19</v>
      </c>
      <c r="M24" s="7" t="s">
        <v>36</v>
      </c>
      <c r="N24" s="7" t="s">
        <v>36</v>
      </c>
      <c r="O24" s="7" t="s">
        <v>36</v>
      </c>
      <c r="P24" s="7" t="s">
        <v>36</v>
      </c>
      <c r="Q24" s="7" t="s">
        <v>36</v>
      </c>
      <c r="R24" s="7" t="s">
        <v>36</v>
      </c>
      <c r="S24" s="6"/>
    </row>
    <row r="25" spans="1:19" s="7" customFormat="1" ht="26.1" customHeight="1" x14ac:dyDescent="0.25">
      <c r="A25" s="52" t="s">
        <v>150</v>
      </c>
      <c r="B25" s="6" t="s">
        <v>349</v>
      </c>
      <c r="C25" s="6">
        <v>2018</v>
      </c>
      <c r="D25" s="6">
        <v>384</v>
      </c>
      <c r="E25" s="6" t="s">
        <v>140</v>
      </c>
      <c r="F25" s="6" t="s">
        <v>290</v>
      </c>
      <c r="G25" s="6" t="s">
        <v>256</v>
      </c>
      <c r="H25" s="6" t="s">
        <v>53</v>
      </c>
      <c r="I25" s="7" t="s">
        <v>12</v>
      </c>
      <c r="J25" s="7" t="s">
        <v>422</v>
      </c>
      <c r="K25" s="7" t="s">
        <v>442</v>
      </c>
      <c r="L25" s="7" t="s">
        <v>19</v>
      </c>
      <c r="M25" s="7" t="s">
        <v>36</v>
      </c>
      <c r="N25" s="7" t="s">
        <v>36</v>
      </c>
      <c r="O25" s="7" t="s">
        <v>36</v>
      </c>
      <c r="P25" s="7" t="s">
        <v>36</v>
      </c>
      <c r="Q25" s="7" t="s">
        <v>36</v>
      </c>
      <c r="R25" s="7" t="s">
        <v>36</v>
      </c>
      <c r="S25" s="6"/>
    </row>
    <row r="26" spans="1:19" s="7" customFormat="1" ht="26.1" customHeight="1" x14ac:dyDescent="0.25">
      <c r="A26" s="52" t="s">
        <v>150</v>
      </c>
      <c r="B26" s="6" t="s">
        <v>349</v>
      </c>
      <c r="C26" s="6">
        <v>2018</v>
      </c>
      <c r="D26" s="6">
        <v>386</v>
      </c>
      <c r="E26" s="6" t="s">
        <v>140</v>
      </c>
      <c r="F26" s="6" t="s">
        <v>292</v>
      </c>
      <c r="G26" s="6" t="s">
        <v>253</v>
      </c>
      <c r="H26" s="6" t="s">
        <v>53</v>
      </c>
      <c r="I26" s="7" t="s">
        <v>12</v>
      </c>
      <c r="J26" s="7" t="s">
        <v>422</v>
      </c>
      <c r="K26" s="7" t="s">
        <v>442</v>
      </c>
      <c r="L26" s="7" t="s">
        <v>19</v>
      </c>
      <c r="M26" s="7" t="s">
        <v>36</v>
      </c>
      <c r="N26" s="7" t="s">
        <v>36</v>
      </c>
      <c r="O26" s="7" t="s">
        <v>36</v>
      </c>
      <c r="P26" s="7" t="s">
        <v>36</v>
      </c>
      <c r="Q26" s="7" t="s">
        <v>36</v>
      </c>
      <c r="R26" s="7" t="s">
        <v>36</v>
      </c>
      <c r="S26" s="6"/>
    </row>
    <row r="27" spans="1:19" s="7" customFormat="1" ht="26.1" customHeight="1" x14ac:dyDescent="0.25">
      <c r="A27" s="52" t="s">
        <v>180</v>
      </c>
      <c r="B27" s="6" t="s">
        <v>349</v>
      </c>
      <c r="C27" s="6">
        <v>2018</v>
      </c>
      <c r="D27" s="6">
        <v>496</v>
      </c>
      <c r="E27" s="6" t="s">
        <v>502</v>
      </c>
      <c r="F27" s="6" t="s">
        <v>310</v>
      </c>
      <c r="G27" s="6" t="s">
        <v>112</v>
      </c>
      <c r="H27" s="6" t="s">
        <v>53</v>
      </c>
      <c r="I27" s="6" t="s">
        <v>12</v>
      </c>
      <c r="J27" s="6" t="s">
        <v>423</v>
      </c>
      <c r="K27" s="6" t="s">
        <v>438</v>
      </c>
      <c r="L27" s="6" t="s">
        <v>19</v>
      </c>
      <c r="M27" s="6" t="s">
        <v>19</v>
      </c>
      <c r="N27" s="6" t="s">
        <v>36</v>
      </c>
      <c r="O27" s="6" t="s">
        <v>36</v>
      </c>
      <c r="P27" s="6" t="s">
        <v>36</v>
      </c>
      <c r="Q27" s="6" t="s">
        <v>36</v>
      </c>
      <c r="R27" s="6" t="s">
        <v>36</v>
      </c>
      <c r="S27" s="6"/>
    </row>
    <row r="28" spans="1:19" s="7" customFormat="1" ht="26.1" customHeight="1" x14ac:dyDescent="0.25">
      <c r="A28" s="52" t="s">
        <v>123</v>
      </c>
      <c r="B28" s="6" t="s">
        <v>349</v>
      </c>
      <c r="C28" s="6">
        <v>2018</v>
      </c>
      <c r="D28" s="6">
        <v>517</v>
      </c>
      <c r="E28" s="6" t="s">
        <v>140</v>
      </c>
      <c r="F28" s="6" t="s">
        <v>345</v>
      </c>
      <c r="G28" s="6" t="s">
        <v>44</v>
      </c>
      <c r="H28" s="6" t="s">
        <v>53</v>
      </c>
      <c r="I28" s="7" t="s">
        <v>10</v>
      </c>
      <c r="J28" s="6" t="s">
        <v>424</v>
      </c>
      <c r="K28" s="6" t="s">
        <v>436</v>
      </c>
      <c r="L28" s="6" t="s">
        <v>19</v>
      </c>
      <c r="M28" s="6" t="s">
        <v>36</v>
      </c>
      <c r="N28" s="6" t="s">
        <v>36</v>
      </c>
      <c r="O28" s="6" t="s">
        <v>36</v>
      </c>
      <c r="P28" s="6" t="s">
        <v>36</v>
      </c>
      <c r="Q28" s="6" t="s">
        <v>36</v>
      </c>
      <c r="R28" s="6" t="s">
        <v>36</v>
      </c>
      <c r="S28" s="6"/>
    </row>
    <row r="29" spans="1:19" s="6" customFormat="1" ht="26.1" customHeight="1" x14ac:dyDescent="0.25">
      <c r="A29" s="52" t="s">
        <v>90</v>
      </c>
      <c r="B29" s="7" t="s">
        <v>33</v>
      </c>
      <c r="C29" s="7">
        <v>2017</v>
      </c>
      <c r="D29" s="7">
        <v>534</v>
      </c>
      <c r="E29" s="6" t="s">
        <v>140</v>
      </c>
      <c r="F29" s="7" t="s">
        <v>83</v>
      </c>
      <c r="G29" s="7" t="s">
        <v>125</v>
      </c>
      <c r="H29" s="7" t="s">
        <v>53</v>
      </c>
      <c r="I29" s="7" t="s">
        <v>15</v>
      </c>
      <c r="J29" s="7" t="s">
        <v>425</v>
      </c>
      <c r="K29" s="7" t="s">
        <v>444</v>
      </c>
      <c r="L29" s="7" t="s">
        <v>19</v>
      </c>
      <c r="M29" s="7" t="s">
        <v>36</v>
      </c>
      <c r="N29" s="7" t="s">
        <v>36</v>
      </c>
      <c r="O29" s="7" t="s">
        <v>36</v>
      </c>
      <c r="P29" s="7" t="s">
        <v>36</v>
      </c>
      <c r="Q29" s="7" t="s">
        <v>36</v>
      </c>
      <c r="R29" s="7" t="s">
        <v>36</v>
      </c>
      <c r="S29" s="7" t="s">
        <v>84</v>
      </c>
    </row>
    <row r="30" spans="1:19" s="6" customFormat="1" ht="26.1" customHeight="1" x14ac:dyDescent="0.25">
      <c r="A30" s="52" t="s">
        <v>48</v>
      </c>
      <c r="B30" s="6" t="s">
        <v>349</v>
      </c>
      <c r="C30" s="6">
        <v>2018</v>
      </c>
      <c r="D30" s="6">
        <v>535</v>
      </c>
      <c r="E30" s="6" t="s">
        <v>502</v>
      </c>
      <c r="F30" s="6" t="s">
        <v>311</v>
      </c>
      <c r="G30" s="6" t="s">
        <v>50</v>
      </c>
      <c r="H30" s="6" t="s">
        <v>53</v>
      </c>
      <c r="I30" s="6" t="s">
        <v>15</v>
      </c>
      <c r="J30" s="6" t="s">
        <v>420</v>
      </c>
      <c r="K30" s="6" t="s">
        <v>445</v>
      </c>
      <c r="L30" s="6" t="s">
        <v>18</v>
      </c>
      <c r="M30" s="6" t="s">
        <v>18</v>
      </c>
      <c r="N30" s="6" t="s">
        <v>36</v>
      </c>
      <c r="O30" s="6" t="s">
        <v>19</v>
      </c>
      <c r="P30" s="6" t="s">
        <v>36</v>
      </c>
      <c r="Q30" s="6" t="s">
        <v>36</v>
      </c>
      <c r="R30" s="6" t="s">
        <v>36</v>
      </c>
    </row>
    <row r="31" spans="1:19" s="6" customFormat="1" ht="26.1" customHeight="1" x14ac:dyDescent="0.25">
      <c r="A31" s="52" t="s">
        <v>48</v>
      </c>
      <c r="B31" s="6" t="s">
        <v>33</v>
      </c>
      <c r="C31" s="6">
        <v>2017</v>
      </c>
      <c r="D31" s="6">
        <v>536</v>
      </c>
      <c r="E31" s="6" t="s">
        <v>502</v>
      </c>
      <c r="F31" s="6" t="s">
        <v>52</v>
      </c>
      <c r="G31" s="6" t="s">
        <v>50</v>
      </c>
      <c r="H31" s="6" t="s">
        <v>53</v>
      </c>
      <c r="I31" s="6" t="s">
        <v>15</v>
      </c>
      <c r="J31" s="6" t="s">
        <v>420</v>
      </c>
      <c r="K31" s="6" t="s">
        <v>445</v>
      </c>
      <c r="L31" s="6" t="s">
        <v>18</v>
      </c>
      <c r="M31" s="6" t="s">
        <v>75</v>
      </c>
      <c r="N31" s="6" t="s">
        <v>36</v>
      </c>
      <c r="O31" s="6" t="s">
        <v>36</v>
      </c>
      <c r="P31" s="6" t="s">
        <v>51</v>
      </c>
      <c r="Q31" s="6" t="s">
        <v>36</v>
      </c>
      <c r="R31" s="6" t="s">
        <v>36</v>
      </c>
    </row>
    <row r="32" spans="1:19" s="6" customFormat="1" ht="26.1" customHeight="1" x14ac:dyDescent="0.25">
      <c r="A32" s="52" t="s">
        <v>48</v>
      </c>
      <c r="B32" s="6" t="s">
        <v>33</v>
      </c>
      <c r="C32" s="6">
        <v>2017</v>
      </c>
      <c r="D32" s="6">
        <v>642</v>
      </c>
      <c r="E32" s="6" t="s">
        <v>502</v>
      </c>
      <c r="F32" s="6" t="s">
        <v>54</v>
      </c>
      <c r="G32" s="6" t="s">
        <v>50</v>
      </c>
      <c r="H32" s="6" t="s">
        <v>53</v>
      </c>
      <c r="I32" s="6" t="s">
        <v>12</v>
      </c>
      <c r="J32" s="6" t="s">
        <v>420</v>
      </c>
      <c r="K32" s="6" t="s">
        <v>446</v>
      </c>
      <c r="L32" s="6" t="s">
        <v>19</v>
      </c>
      <c r="M32" s="6" t="s">
        <v>36</v>
      </c>
      <c r="N32" s="6" t="s">
        <v>36</v>
      </c>
      <c r="O32" s="6" t="s">
        <v>36</v>
      </c>
      <c r="P32" s="6" t="s">
        <v>36</v>
      </c>
      <c r="Q32" s="6" t="s">
        <v>36</v>
      </c>
      <c r="R32" s="6" t="s">
        <v>36</v>
      </c>
    </row>
    <row r="33" spans="1:19" s="7" customFormat="1" ht="26.1" customHeight="1" x14ac:dyDescent="0.25">
      <c r="A33" s="52" t="s">
        <v>48</v>
      </c>
      <c r="B33" s="6" t="s">
        <v>33</v>
      </c>
      <c r="C33" s="6">
        <v>2017</v>
      </c>
      <c r="D33" s="6">
        <v>643</v>
      </c>
      <c r="E33" s="6" t="s">
        <v>502</v>
      </c>
      <c r="F33" s="6" t="s">
        <v>55</v>
      </c>
      <c r="G33" s="6" t="s">
        <v>50</v>
      </c>
      <c r="H33" s="6" t="s">
        <v>53</v>
      </c>
      <c r="I33" s="6" t="s">
        <v>12</v>
      </c>
      <c r="J33" s="6" t="s">
        <v>419</v>
      </c>
      <c r="K33" s="6" t="s">
        <v>447</v>
      </c>
      <c r="L33" s="6" t="s">
        <v>19</v>
      </c>
      <c r="M33" s="6" t="s">
        <v>36</v>
      </c>
      <c r="N33" s="6" t="s">
        <v>36</v>
      </c>
      <c r="O33" s="6" t="s">
        <v>36</v>
      </c>
      <c r="P33" s="6" t="s">
        <v>36</v>
      </c>
      <c r="Q33" s="6" t="s">
        <v>36</v>
      </c>
      <c r="R33" s="6" t="s">
        <v>36</v>
      </c>
      <c r="S33" s="6"/>
    </row>
    <row r="34" spans="1:19" s="6" customFormat="1" ht="26.1" customHeight="1" x14ac:dyDescent="0.25">
      <c r="A34" s="53" t="s">
        <v>221</v>
      </c>
      <c r="B34" s="7" t="s">
        <v>349</v>
      </c>
      <c r="C34" s="7">
        <v>2018</v>
      </c>
      <c r="D34" s="7">
        <v>676</v>
      </c>
      <c r="E34" s="6" t="s">
        <v>502</v>
      </c>
      <c r="F34" s="7" t="s">
        <v>334</v>
      </c>
      <c r="G34" s="7" t="s">
        <v>44</v>
      </c>
      <c r="H34" s="7" t="s">
        <v>53</v>
      </c>
      <c r="I34" s="7" t="s">
        <v>15</v>
      </c>
      <c r="J34" s="7" t="s">
        <v>426</v>
      </c>
      <c r="K34" s="7" t="s">
        <v>448</v>
      </c>
      <c r="L34" s="7" t="s">
        <v>19</v>
      </c>
      <c r="M34" s="7" t="s">
        <v>36</v>
      </c>
      <c r="N34" s="7" t="s">
        <v>36</v>
      </c>
      <c r="O34" s="7" t="s">
        <v>36</v>
      </c>
      <c r="P34" s="7" t="s">
        <v>36</v>
      </c>
      <c r="Q34" s="7" t="s">
        <v>36</v>
      </c>
      <c r="R34" s="7" t="s">
        <v>36</v>
      </c>
      <c r="S34" s="7"/>
    </row>
    <row r="35" spans="1:19" s="6" customFormat="1" ht="26.1" customHeight="1" x14ac:dyDescent="0.25">
      <c r="A35" s="53" t="s">
        <v>221</v>
      </c>
      <c r="B35" s="7" t="s">
        <v>349</v>
      </c>
      <c r="C35" s="7">
        <v>2018</v>
      </c>
      <c r="D35" s="7">
        <v>677</v>
      </c>
      <c r="E35" s="6" t="s">
        <v>502</v>
      </c>
      <c r="F35" s="7" t="s">
        <v>335</v>
      </c>
      <c r="G35" s="7" t="s">
        <v>44</v>
      </c>
      <c r="H35" s="7" t="s">
        <v>53</v>
      </c>
      <c r="I35" s="7" t="s">
        <v>15</v>
      </c>
      <c r="J35" s="7" t="s">
        <v>14</v>
      </c>
      <c r="K35" s="7" t="s">
        <v>448</v>
      </c>
      <c r="L35" s="7" t="s">
        <v>19</v>
      </c>
      <c r="M35" s="7" t="s">
        <v>36</v>
      </c>
      <c r="N35" s="7" t="s">
        <v>36</v>
      </c>
      <c r="O35" s="7" t="s">
        <v>36</v>
      </c>
      <c r="P35" s="7" t="s">
        <v>36</v>
      </c>
      <c r="Q35" s="7" t="s">
        <v>36</v>
      </c>
      <c r="R35" s="7" t="s">
        <v>36</v>
      </c>
      <c r="S35" s="7"/>
    </row>
    <row r="36" spans="1:19" s="6" customFormat="1" ht="26.1" customHeight="1" x14ac:dyDescent="0.25">
      <c r="A36" s="52" t="s">
        <v>123</v>
      </c>
      <c r="B36" s="7" t="s">
        <v>349</v>
      </c>
      <c r="C36" s="7">
        <v>2018</v>
      </c>
      <c r="D36" s="7">
        <v>726</v>
      </c>
      <c r="E36" s="6" t="s">
        <v>140</v>
      </c>
      <c r="F36" s="7" t="s">
        <v>346</v>
      </c>
      <c r="G36" s="7" t="s">
        <v>243</v>
      </c>
      <c r="H36" s="7" t="s">
        <v>53</v>
      </c>
      <c r="I36" s="7" t="s">
        <v>10</v>
      </c>
      <c r="J36" s="7" t="s">
        <v>427</v>
      </c>
      <c r="K36" s="7" t="s">
        <v>436</v>
      </c>
      <c r="L36" s="7" t="s">
        <v>18</v>
      </c>
      <c r="M36" s="7" t="s">
        <v>18</v>
      </c>
      <c r="N36" s="7" t="s">
        <v>58</v>
      </c>
      <c r="O36" s="7" t="s">
        <v>18</v>
      </c>
      <c r="P36" s="7" t="s">
        <v>525</v>
      </c>
      <c r="Q36" s="7" t="s">
        <v>18</v>
      </c>
      <c r="R36" s="7" t="s">
        <v>526</v>
      </c>
      <c r="S36" s="7" t="s">
        <v>172</v>
      </c>
    </row>
    <row r="37" spans="1:19" s="6" customFormat="1" ht="26.1" customHeight="1" x14ac:dyDescent="0.25">
      <c r="A37" s="53" t="s">
        <v>221</v>
      </c>
      <c r="B37" s="7" t="s">
        <v>349</v>
      </c>
      <c r="C37" s="7">
        <v>2018</v>
      </c>
      <c r="D37" s="7">
        <v>1623</v>
      </c>
      <c r="E37" s="6" t="s">
        <v>140</v>
      </c>
      <c r="F37" s="7" t="s">
        <v>336</v>
      </c>
      <c r="G37" s="7" t="s">
        <v>225</v>
      </c>
      <c r="H37" s="7" t="s">
        <v>53</v>
      </c>
      <c r="I37" s="7" t="s">
        <v>15</v>
      </c>
      <c r="J37" s="7" t="s">
        <v>428</v>
      </c>
      <c r="K37" s="7" t="s">
        <v>14</v>
      </c>
      <c r="L37" s="7" t="s">
        <v>18</v>
      </c>
      <c r="M37" s="7" t="s">
        <v>522</v>
      </c>
      <c r="N37" s="7" t="s">
        <v>278</v>
      </c>
      <c r="O37" s="7" t="s">
        <v>18</v>
      </c>
      <c r="P37" s="7" t="s">
        <v>523</v>
      </c>
      <c r="Q37" s="7" t="s">
        <v>18</v>
      </c>
      <c r="R37" s="7" t="s">
        <v>523</v>
      </c>
      <c r="S37" s="7" t="s">
        <v>172</v>
      </c>
    </row>
    <row r="38" spans="1:19" s="6" customFormat="1" ht="26.1" customHeight="1" x14ac:dyDescent="0.25">
      <c r="A38" s="52" t="s">
        <v>123</v>
      </c>
      <c r="B38" s="7" t="s">
        <v>33</v>
      </c>
      <c r="C38" s="7">
        <v>2017</v>
      </c>
      <c r="D38" s="7">
        <v>1741</v>
      </c>
      <c r="E38" s="6" t="s">
        <v>502</v>
      </c>
      <c r="F38" s="7" t="s">
        <v>270</v>
      </c>
      <c r="G38" s="7" t="s">
        <v>125</v>
      </c>
      <c r="H38" s="7" t="s">
        <v>53</v>
      </c>
      <c r="I38" s="7" t="s">
        <v>10</v>
      </c>
      <c r="J38" s="7" t="s">
        <v>429</v>
      </c>
      <c r="K38" s="7" t="s">
        <v>436</v>
      </c>
      <c r="L38" s="7" t="s">
        <v>19</v>
      </c>
      <c r="M38" s="7" t="s">
        <v>277</v>
      </c>
      <c r="N38" s="7" t="s">
        <v>278</v>
      </c>
      <c r="O38" s="7" t="s">
        <v>18</v>
      </c>
      <c r="P38" s="7" t="s">
        <v>276</v>
      </c>
      <c r="Q38" s="7" t="s">
        <v>19</v>
      </c>
      <c r="R38" s="7" t="s">
        <v>36</v>
      </c>
      <c r="S38" s="7"/>
    </row>
    <row r="39" spans="1:19" s="7" customFormat="1" ht="26.1" customHeight="1" x14ac:dyDescent="0.25">
      <c r="A39" s="52" t="s">
        <v>227</v>
      </c>
      <c r="B39" s="6" t="s">
        <v>349</v>
      </c>
      <c r="C39" s="6">
        <v>2018</v>
      </c>
      <c r="D39" s="6">
        <v>1789</v>
      </c>
      <c r="E39" s="6" t="s">
        <v>502</v>
      </c>
      <c r="F39" s="6" t="s">
        <v>337</v>
      </c>
      <c r="G39" s="6" t="s">
        <v>95</v>
      </c>
      <c r="H39" s="6" t="s">
        <v>35</v>
      </c>
      <c r="I39" s="6" t="s">
        <v>15</v>
      </c>
      <c r="J39" s="61" t="s">
        <v>431</v>
      </c>
      <c r="K39" s="61" t="s">
        <v>441</v>
      </c>
      <c r="L39" s="6" t="s">
        <v>18</v>
      </c>
      <c r="M39" s="6" t="s">
        <v>18</v>
      </c>
      <c r="N39" s="6" t="s">
        <v>278</v>
      </c>
      <c r="O39" s="6" t="s">
        <v>18</v>
      </c>
      <c r="P39" s="6" t="s">
        <v>355</v>
      </c>
      <c r="Q39" s="6" t="s">
        <v>19</v>
      </c>
      <c r="R39" s="6" t="s">
        <v>36</v>
      </c>
      <c r="S39" s="6"/>
    </row>
    <row r="40" spans="1:19" s="7" customFormat="1" ht="26.1" customHeight="1" x14ac:dyDescent="0.25">
      <c r="A40" s="52" t="s">
        <v>90</v>
      </c>
      <c r="B40" s="6" t="s">
        <v>33</v>
      </c>
      <c r="C40" s="6">
        <v>2017</v>
      </c>
      <c r="D40" s="6">
        <v>1790</v>
      </c>
      <c r="E40" s="6" t="s">
        <v>502</v>
      </c>
      <c r="F40" s="6" t="s">
        <v>78</v>
      </c>
      <c r="G40" s="6" t="s">
        <v>80</v>
      </c>
      <c r="H40" s="6" t="s">
        <v>53</v>
      </c>
      <c r="I40" s="6" t="s">
        <v>15</v>
      </c>
      <c r="J40" s="6" t="s">
        <v>420</v>
      </c>
      <c r="K40" s="6" t="s">
        <v>449</v>
      </c>
      <c r="L40" s="6" t="s">
        <v>18</v>
      </c>
      <c r="M40" s="6" t="s">
        <v>19</v>
      </c>
      <c r="N40" s="6" t="s">
        <v>81</v>
      </c>
      <c r="O40" s="6" t="s">
        <v>36</v>
      </c>
      <c r="P40" s="6" t="s">
        <v>36</v>
      </c>
      <c r="Q40" s="6" t="s">
        <v>36</v>
      </c>
      <c r="R40" s="6" t="s">
        <v>36</v>
      </c>
      <c r="S40" s="6"/>
    </row>
    <row r="41" spans="1:19" s="7" customFormat="1" ht="26.1" customHeight="1" x14ac:dyDescent="0.25">
      <c r="A41" s="52" t="s">
        <v>100</v>
      </c>
      <c r="B41" s="6" t="s">
        <v>349</v>
      </c>
      <c r="C41" s="6">
        <v>2018</v>
      </c>
      <c r="D41" s="6">
        <v>1879</v>
      </c>
      <c r="E41" s="6" t="s">
        <v>502</v>
      </c>
      <c r="F41" s="6" t="s">
        <v>326</v>
      </c>
      <c r="G41" s="6" t="s">
        <v>207</v>
      </c>
      <c r="H41" s="6" t="s">
        <v>53</v>
      </c>
      <c r="I41" s="6" t="s">
        <v>12</v>
      </c>
      <c r="J41" s="6" t="s">
        <v>419</v>
      </c>
      <c r="K41" s="6" t="s">
        <v>441</v>
      </c>
      <c r="L41" s="6" t="s">
        <v>19</v>
      </c>
      <c r="M41" s="6" t="s">
        <v>36</v>
      </c>
      <c r="N41" s="6" t="s">
        <v>36</v>
      </c>
      <c r="O41" s="6" t="s">
        <v>36</v>
      </c>
      <c r="P41" s="6" t="s">
        <v>36</v>
      </c>
      <c r="Q41" s="6" t="s">
        <v>36</v>
      </c>
      <c r="R41" s="6" t="s">
        <v>36</v>
      </c>
      <c r="S41" s="6"/>
    </row>
    <row r="42" spans="1:19" s="6" customFormat="1" ht="26.1" customHeight="1" x14ac:dyDescent="0.25">
      <c r="A42" s="52" t="s">
        <v>100</v>
      </c>
      <c r="B42" s="6" t="s">
        <v>349</v>
      </c>
      <c r="C42" s="6">
        <v>2018</v>
      </c>
      <c r="D42" s="6">
        <v>1880</v>
      </c>
      <c r="E42" s="6" t="s">
        <v>502</v>
      </c>
      <c r="F42" s="6" t="s">
        <v>327</v>
      </c>
      <c r="G42" s="6" t="s">
        <v>207</v>
      </c>
      <c r="H42" s="6" t="s">
        <v>53</v>
      </c>
      <c r="I42" s="6" t="s">
        <v>12</v>
      </c>
      <c r="J42" s="6" t="s">
        <v>419</v>
      </c>
      <c r="K42" s="6" t="s">
        <v>441</v>
      </c>
      <c r="L42" s="6" t="s">
        <v>19</v>
      </c>
      <c r="M42" s="6" t="s">
        <v>36</v>
      </c>
      <c r="N42" s="6" t="s">
        <v>36</v>
      </c>
      <c r="O42" s="6" t="s">
        <v>36</v>
      </c>
      <c r="P42" s="6" t="s">
        <v>36</v>
      </c>
      <c r="Q42" s="6" t="s">
        <v>36</v>
      </c>
      <c r="R42" s="6" t="s">
        <v>36</v>
      </c>
    </row>
    <row r="43" spans="1:19" s="6" customFormat="1" ht="26.1" customHeight="1" x14ac:dyDescent="0.25">
      <c r="A43" s="52" t="s">
        <v>100</v>
      </c>
      <c r="B43" s="6" t="s">
        <v>349</v>
      </c>
      <c r="C43" s="6">
        <v>2018</v>
      </c>
      <c r="D43" s="6">
        <v>1932</v>
      </c>
      <c r="E43" s="6" t="s">
        <v>502</v>
      </c>
      <c r="F43" s="6" t="s">
        <v>328</v>
      </c>
      <c r="G43" s="6" t="s">
        <v>63</v>
      </c>
      <c r="H43" s="6" t="s">
        <v>53</v>
      </c>
      <c r="I43" s="6" t="s">
        <v>12</v>
      </c>
      <c r="J43" s="6" t="s">
        <v>422</v>
      </c>
      <c r="K43" s="6" t="s">
        <v>441</v>
      </c>
      <c r="L43" s="6" t="s">
        <v>19</v>
      </c>
      <c r="M43" s="6" t="s">
        <v>36</v>
      </c>
      <c r="N43" s="6" t="s">
        <v>36</v>
      </c>
      <c r="O43" s="6" t="s">
        <v>36</v>
      </c>
      <c r="P43" s="6" t="s">
        <v>36</v>
      </c>
      <c r="Q43" s="6" t="s">
        <v>36</v>
      </c>
      <c r="R43" s="6" t="s">
        <v>36</v>
      </c>
    </row>
    <row r="44" spans="1:19" s="6" customFormat="1" ht="26.1" customHeight="1" x14ac:dyDescent="0.25">
      <c r="A44" s="52" t="s">
        <v>100</v>
      </c>
      <c r="B44" s="6" t="s">
        <v>349</v>
      </c>
      <c r="C44" s="6">
        <v>2018</v>
      </c>
      <c r="D44" s="6">
        <v>1933</v>
      </c>
      <c r="E44" s="6" t="s">
        <v>502</v>
      </c>
      <c r="F44" s="6" t="s">
        <v>329</v>
      </c>
      <c r="G44" s="6" t="s">
        <v>63</v>
      </c>
      <c r="H44" s="6" t="s">
        <v>53</v>
      </c>
      <c r="I44" s="6" t="s">
        <v>12</v>
      </c>
      <c r="J44" s="6" t="s">
        <v>419</v>
      </c>
      <c r="K44" s="6" t="s">
        <v>441</v>
      </c>
      <c r="L44" s="6" t="s">
        <v>19</v>
      </c>
      <c r="M44" s="6" t="s">
        <v>36</v>
      </c>
      <c r="N44" s="6" t="s">
        <v>36</v>
      </c>
      <c r="O44" s="6" t="s">
        <v>36</v>
      </c>
      <c r="P44" s="6" t="s">
        <v>36</v>
      </c>
      <c r="Q44" s="6" t="s">
        <v>36</v>
      </c>
      <c r="R44" s="6" t="s">
        <v>36</v>
      </c>
    </row>
    <row r="45" spans="1:19" s="7" customFormat="1" ht="26.1" customHeight="1" x14ac:dyDescent="0.25">
      <c r="A45" s="52" t="s">
        <v>100</v>
      </c>
      <c r="B45" s="6" t="s">
        <v>349</v>
      </c>
      <c r="C45" s="6">
        <v>2018</v>
      </c>
      <c r="D45" s="6">
        <v>1934</v>
      </c>
      <c r="E45" s="6" t="s">
        <v>502</v>
      </c>
      <c r="F45" s="6" t="s">
        <v>330</v>
      </c>
      <c r="G45" s="6" t="s">
        <v>63</v>
      </c>
      <c r="H45" s="6" t="s">
        <v>53</v>
      </c>
      <c r="I45" s="6" t="s">
        <v>12</v>
      </c>
      <c r="J45" s="6" t="s">
        <v>419</v>
      </c>
      <c r="K45" s="6" t="s">
        <v>441</v>
      </c>
      <c r="L45" s="6" t="s">
        <v>19</v>
      </c>
      <c r="M45" s="6" t="s">
        <v>36</v>
      </c>
      <c r="N45" s="6" t="s">
        <v>36</v>
      </c>
      <c r="O45" s="6" t="s">
        <v>36</v>
      </c>
      <c r="P45" s="6" t="s">
        <v>36</v>
      </c>
      <c r="Q45" s="6" t="s">
        <v>36</v>
      </c>
      <c r="R45" s="6" t="s">
        <v>36</v>
      </c>
      <c r="S45" s="6"/>
    </row>
    <row r="46" spans="1:19" s="6" customFormat="1" ht="26.1" customHeight="1" x14ac:dyDescent="0.25">
      <c r="A46" s="52" t="s">
        <v>61</v>
      </c>
      <c r="B46" s="7" t="s">
        <v>33</v>
      </c>
      <c r="C46" s="7">
        <v>2017</v>
      </c>
      <c r="D46" s="7">
        <v>2020</v>
      </c>
      <c r="E46" s="6" t="s">
        <v>140</v>
      </c>
      <c r="F46" s="7" t="s">
        <v>71</v>
      </c>
      <c r="G46" s="7" t="s">
        <v>406</v>
      </c>
      <c r="H46" s="7" t="s">
        <v>53</v>
      </c>
      <c r="I46" s="7" t="s">
        <v>15</v>
      </c>
      <c r="J46" s="7" t="s">
        <v>14</v>
      </c>
      <c r="K46" s="7" t="s">
        <v>14</v>
      </c>
      <c r="L46" s="7" t="s">
        <v>19</v>
      </c>
      <c r="M46" s="7" t="s">
        <v>36</v>
      </c>
      <c r="N46" s="7" t="s">
        <v>36</v>
      </c>
      <c r="O46" s="7" t="s">
        <v>36</v>
      </c>
      <c r="P46" s="7" t="s">
        <v>36</v>
      </c>
      <c r="Q46" s="7" t="s">
        <v>36</v>
      </c>
      <c r="R46" s="7" t="s">
        <v>36</v>
      </c>
      <c r="S46" s="7" t="s">
        <v>521</v>
      </c>
    </row>
    <row r="47" spans="1:19" s="6" customFormat="1" ht="26.1" customHeight="1" x14ac:dyDescent="0.25">
      <c r="A47" s="52" t="s">
        <v>90</v>
      </c>
      <c r="B47" s="6" t="s">
        <v>349</v>
      </c>
      <c r="C47" s="6">
        <v>2018</v>
      </c>
      <c r="D47" s="6">
        <v>2063</v>
      </c>
      <c r="E47" s="6" t="s">
        <v>502</v>
      </c>
      <c r="F47" s="6" t="s">
        <v>299</v>
      </c>
      <c r="G47" s="6" t="s">
        <v>161</v>
      </c>
      <c r="H47" s="6" t="s">
        <v>53</v>
      </c>
      <c r="I47" s="6" t="s">
        <v>12</v>
      </c>
      <c r="J47" s="6" t="s">
        <v>420</v>
      </c>
      <c r="K47" s="6" t="s">
        <v>450</v>
      </c>
      <c r="L47" s="6" t="s">
        <v>19</v>
      </c>
      <c r="M47" s="6" t="s">
        <v>36</v>
      </c>
      <c r="N47" s="6" t="s">
        <v>36</v>
      </c>
      <c r="O47" s="6" t="s">
        <v>36</v>
      </c>
      <c r="P47" s="6" t="s">
        <v>36</v>
      </c>
      <c r="Q47" s="6" t="s">
        <v>36</v>
      </c>
      <c r="R47" s="6" t="s">
        <v>36</v>
      </c>
    </row>
    <row r="48" spans="1:19" s="6" customFormat="1" ht="26.1" customHeight="1" x14ac:dyDescent="0.25">
      <c r="A48" s="52" t="s">
        <v>100</v>
      </c>
      <c r="B48" s="6" t="s">
        <v>349</v>
      </c>
      <c r="C48" s="6">
        <v>2018</v>
      </c>
      <c r="D48" s="6">
        <v>2152</v>
      </c>
      <c r="E48" s="6" t="s">
        <v>140</v>
      </c>
      <c r="F48" s="6" t="s">
        <v>331</v>
      </c>
      <c r="G48" s="6" t="s">
        <v>202</v>
      </c>
      <c r="H48" s="6" t="s">
        <v>53</v>
      </c>
      <c r="I48" s="6" t="s">
        <v>12</v>
      </c>
      <c r="J48" s="6" t="s">
        <v>430</v>
      </c>
      <c r="K48" s="6" t="s">
        <v>442</v>
      </c>
      <c r="L48" s="6" t="s">
        <v>19</v>
      </c>
      <c r="M48" s="6" t="s">
        <v>36</v>
      </c>
      <c r="N48" s="6" t="s">
        <v>36</v>
      </c>
      <c r="O48" s="6" t="s">
        <v>36</v>
      </c>
      <c r="P48" s="6" t="s">
        <v>36</v>
      </c>
      <c r="Q48" s="6" t="s">
        <v>36</v>
      </c>
      <c r="R48" s="6" t="s">
        <v>36</v>
      </c>
      <c r="S48" s="6" t="s">
        <v>533</v>
      </c>
    </row>
    <row r="49" spans="1:19" s="6" customFormat="1" ht="26.1" customHeight="1" x14ac:dyDescent="0.25">
      <c r="A49" s="52" t="s">
        <v>61</v>
      </c>
      <c r="B49" s="6" t="s">
        <v>349</v>
      </c>
      <c r="C49" s="6">
        <v>2018</v>
      </c>
      <c r="D49" s="6">
        <v>2372</v>
      </c>
      <c r="E49" s="6" t="s">
        <v>502</v>
      </c>
      <c r="F49" s="6" t="s">
        <v>309</v>
      </c>
      <c r="G49" s="6" t="s">
        <v>63</v>
      </c>
      <c r="H49" s="6" t="s">
        <v>53</v>
      </c>
      <c r="I49" s="6" t="s">
        <v>12</v>
      </c>
      <c r="J49" s="6" t="s">
        <v>419</v>
      </c>
      <c r="K49" s="6" t="s">
        <v>451</v>
      </c>
      <c r="L49" s="6" t="s">
        <v>19</v>
      </c>
      <c r="M49" s="6" t="s">
        <v>36</v>
      </c>
      <c r="N49" s="6" t="s">
        <v>36</v>
      </c>
      <c r="O49" s="6" t="s">
        <v>36</v>
      </c>
      <c r="P49" s="6" t="s">
        <v>36</v>
      </c>
      <c r="Q49" s="6" t="s">
        <v>36</v>
      </c>
      <c r="R49" s="6" t="s">
        <v>36</v>
      </c>
    </row>
    <row r="50" spans="1:19" s="6" customFormat="1" ht="26.1" customHeight="1" x14ac:dyDescent="0.25">
      <c r="A50" s="52" t="s">
        <v>61</v>
      </c>
      <c r="B50" s="6" t="s">
        <v>33</v>
      </c>
      <c r="C50" s="6">
        <v>2017</v>
      </c>
      <c r="D50" s="6">
        <v>2508</v>
      </c>
      <c r="E50" s="6" t="s">
        <v>502</v>
      </c>
      <c r="F50" s="6" t="s">
        <v>69</v>
      </c>
      <c r="G50" s="6" t="s">
        <v>67</v>
      </c>
      <c r="H50" s="6" t="s">
        <v>53</v>
      </c>
      <c r="I50" s="6" t="s">
        <v>12</v>
      </c>
      <c r="J50" s="6" t="s">
        <v>419</v>
      </c>
      <c r="K50" s="6" t="s">
        <v>441</v>
      </c>
      <c r="L50" s="6" t="s">
        <v>19</v>
      </c>
      <c r="M50" s="6" t="s">
        <v>36</v>
      </c>
      <c r="N50" s="6" t="s">
        <v>36</v>
      </c>
      <c r="O50" s="6" t="s">
        <v>36</v>
      </c>
      <c r="P50" s="6" t="s">
        <v>36</v>
      </c>
      <c r="Q50" s="6" t="s">
        <v>36</v>
      </c>
      <c r="R50" s="6" t="s">
        <v>36</v>
      </c>
    </row>
    <row r="51" spans="1:19" s="6" customFormat="1" ht="26.1" customHeight="1" x14ac:dyDescent="0.25">
      <c r="A51" s="52" t="s">
        <v>61</v>
      </c>
      <c r="B51" s="6" t="s">
        <v>33</v>
      </c>
      <c r="C51" s="6">
        <v>2017</v>
      </c>
      <c r="D51" s="6">
        <v>2509</v>
      </c>
      <c r="E51" s="6" t="s">
        <v>502</v>
      </c>
      <c r="F51" s="6" t="s">
        <v>70</v>
      </c>
      <c r="G51" s="6" t="s">
        <v>67</v>
      </c>
      <c r="H51" s="6" t="s">
        <v>53</v>
      </c>
      <c r="I51" s="6" t="s">
        <v>12</v>
      </c>
      <c r="J51" s="6" t="s">
        <v>419</v>
      </c>
      <c r="K51" s="6" t="s">
        <v>441</v>
      </c>
      <c r="L51" s="6" t="s">
        <v>19</v>
      </c>
      <c r="M51" s="6" t="s">
        <v>36</v>
      </c>
      <c r="N51" s="6" t="s">
        <v>36</v>
      </c>
      <c r="O51" s="6" t="s">
        <v>36</v>
      </c>
      <c r="P51" s="6" t="s">
        <v>36</v>
      </c>
      <c r="Q51" s="6" t="s">
        <v>36</v>
      </c>
      <c r="R51" s="6" t="s">
        <v>36</v>
      </c>
    </row>
    <row r="52" spans="1:19" s="6" customFormat="1" ht="26.1" customHeight="1" x14ac:dyDescent="0.25">
      <c r="A52" s="52" t="s">
        <v>61</v>
      </c>
      <c r="B52" s="6" t="s">
        <v>33</v>
      </c>
      <c r="C52" s="6">
        <v>2017</v>
      </c>
      <c r="D52" s="6">
        <v>2511</v>
      </c>
      <c r="E52" s="6" t="s">
        <v>502</v>
      </c>
      <c r="F52" s="6" t="s">
        <v>65</v>
      </c>
      <c r="G52" s="6" t="s">
        <v>67</v>
      </c>
      <c r="H52" s="6" t="s">
        <v>53</v>
      </c>
      <c r="I52" s="6" t="s">
        <v>12</v>
      </c>
      <c r="J52" s="6" t="s">
        <v>419</v>
      </c>
      <c r="K52" s="6" t="s">
        <v>441</v>
      </c>
      <c r="L52" s="6" t="s">
        <v>19</v>
      </c>
      <c r="M52" s="6" t="s">
        <v>36</v>
      </c>
      <c r="N52" s="6" t="s">
        <v>36</v>
      </c>
      <c r="O52" s="6" t="s">
        <v>36</v>
      </c>
      <c r="P52" s="6" t="s">
        <v>36</v>
      </c>
      <c r="Q52" s="6" t="s">
        <v>36</v>
      </c>
      <c r="R52" s="6" t="s">
        <v>36</v>
      </c>
    </row>
    <row r="53" spans="1:19" s="6" customFormat="1" ht="26.1" customHeight="1" x14ac:dyDescent="0.25">
      <c r="A53" s="52" t="s">
        <v>61</v>
      </c>
      <c r="B53" s="6" t="s">
        <v>33</v>
      </c>
      <c r="C53" s="6">
        <v>2017</v>
      </c>
      <c r="D53" s="6">
        <v>2517</v>
      </c>
      <c r="E53" s="6" t="s">
        <v>502</v>
      </c>
      <c r="F53" s="6" t="s">
        <v>66</v>
      </c>
      <c r="G53" s="6" t="s">
        <v>67</v>
      </c>
      <c r="H53" s="6" t="s">
        <v>53</v>
      </c>
      <c r="I53" s="6" t="s">
        <v>12</v>
      </c>
      <c r="J53" s="6" t="s">
        <v>419</v>
      </c>
      <c r="K53" s="6" t="s">
        <v>441</v>
      </c>
      <c r="L53" s="6" t="s">
        <v>19</v>
      </c>
      <c r="M53" s="6" t="s">
        <v>36</v>
      </c>
      <c r="N53" s="6" t="s">
        <v>36</v>
      </c>
      <c r="O53" s="6" t="s">
        <v>36</v>
      </c>
      <c r="P53" s="6" t="s">
        <v>36</v>
      </c>
      <c r="Q53" s="6" t="s">
        <v>36</v>
      </c>
      <c r="R53" s="6" t="s">
        <v>36</v>
      </c>
    </row>
    <row r="54" spans="1:19" s="6" customFormat="1" ht="26.1" customHeight="1" x14ac:dyDescent="0.25">
      <c r="A54" s="52" t="s">
        <v>61</v>
      </c>
      <c r="B54" s="6" t="s">
        <v>33</v>
      </c>
      <c r="C54" s="6">
        <v>2017</v>
      </c>
      <c r="D54" s="6">
        <v>2528</v>
      </c>
      <c r="E54" s="6" t="s">
        <v>502</v>
      </c>
      <c r="F54" s="6" t="s">
        <v>68</v>
      </c>
      <c r="G54" s="6" t="s">
        <v>67</v>
      </c>
      <c r="H54" s="6" t="s">
        <v>53</v>
      </c>
      <c r="I54" s="6" t="s">
        <v>12</v>
      </c>
      <c r="J54" s="6" t="s">
        <v>419</v>
      </c>
      <c r="K54" s="6" t="s">
        <v>441</v>
      </c>
      <c r="L54" s="6" t="s">
        <v>19</v>
      </c>
      <c r="M54" s="6" t="s">
        <v>36</v>
      </c>
      <c r="N54" s="6" t="s">
        <v>36</v>
      </c>
      <c r="O54" s="6" t="s">
        <v>36</v>
      </c>
      <c r="P54" s="6" t="s">
        <v>36</v>
      </c>
      <c r="Q54" s="6" t="s">
        <v>36</v>
      </c>
      <c r="R54" s="6" t="s">
        <v>36</v>
      </c>
    </row>
    <row r="55" spans="1:19" s="6" customFormat="1" ht="26.1" customHeight="1" x14ac:dyDescent="0.25">
      <c r="A55" s="52" t="s">
        <v>123</v>
      </c>
      <c r="B55" s="6" t="s">
        <v>349</v>
      </c>
      <c r="C55" s="6">
        <v>2018</v>
      </c>
      <c r="D55" s="6">
        <v>2548</v>
      </c>
      <c r="E55" s="6" t="s">
        <v>140</v>
      </c>
      <c r="F55" s="6" t="s">
        <v>347</v>
      </c>
      <c r="G55" s="6" t="s">
        <v>233</v>
      </c>
      <c r="H55" s="6" t="s">
        <v>53</v>
      </c>
      <c r="I55" s="6" t="s">
        <v>10</v>
      </c>
      <c r="J55" s="61" t="s">
        <v>420</v>
      </c>
      <c r="K55" s="61" t="s">
        <v>436</v>
      </c>
      <c r="L55" s="6" t="s">
        <v>18</v>
      </c>
      <c r="M55" s="6" t="s">
        <v>18</v>
      </c>
      <c r="N55" s="6" t="s">
        <v>58</v>
      </c>
      <c r="O55" s="6" t="s">
        <v>18</v>
      </c>
      <c r="P55" s="6" t="s">
        <v>401</v>
      </c>
      <c r="Q55" s="6" t="s">
        <v>18</v>
      </c>
      <c r="R55" s="6" t="s">
        <v>402</v>
      </c>
    </row>
    <row r="56" spans="1:19" s="6" customFormat="1" ht="26.1" customHeight="1" x14ac:dyDescent="0.25">
      <c r="A56" s="52" t="s">
        <v>90</v>
      </c>
      <c r="B56" s="7" t="s">
        <v>349</v>
      </c>
      <c r="C56" s="7">
        <v>2018</v>
      </c>
      <c r="D56" s="7">
        <v>2558</v>
      </c>
      <c r="E56" s="6" t="s">
        <v>502</v>
      </c>
      <c r="F56" s="7" t="s">
        <v>300</v>
      </c>
      <c r="G56" s="7" t="s">
        <v>112</v>
      </c>
      <c r="H56" s="7" t="s">
        <v>53</v>
      </c>
      <c r="I56" s="7" t="s">
        <v>15</v>
      </c>
      <c r="J56" s="7" t="s">
        <v>420</v>
      </c>
      <c r="K56" s="7" t="s">
        <v>441</v>
      </c>
      <c r="L56" s="7" t="s">
        <v>18</v>
      </c>
      <c r="M56" s="7" t="s">
        <v>18</v>
      </c>
      <c r="N56" s="7" t="s">
        <v>278</v>
      </c>
      <c r="O56" s="7" t="s">
        <v>18</v>
      </c>
      <c r="P56" s="7" t="s">
        <v>354</v>
      </c>
      <c r="Q56" s="7" t="s">
        <v>19</v>
      </c>
      <c r="R56" s="7" t="s">
        <v>36</v>
      </c>
      <c r="S56" s="7"/>
    </row>
    <row r="57" spans="1:19" s="6" customFormat="1" ht="26.1" customHeight="1" x14ac:dyDescent="0.25">
      <c r="A57" s="52" t="s">
        <v>90</v>
      </c>
      <c r="B57" s="7" t="s">
        <v>349</v>
      </c>
      <c r="C57" s="7">
        <v>2018</v>
      </c>
      <c r="D57" s="7">
        <v>2561</v>
      </c>
      <c r="E57" s="6" t="s">
        <v>502</v>
      </c>
      <c r="F57" s="7" t="s">
        <v>301</v>
      </c>
      <c r="G57" s="7" t="s">
        <v>152</v>
      </c>
      <c r="H57" s="7" t="s">
        <v>53</v>
      </c>
      <c r="I57" s="7" t="s">
        <v>531</v>
      </c>
      <c r="J57" s="61" t="s">
        <v>420</v>
      </c>
      <c r="K57" s="61" t="s">
        <v>442</v>
      </c>
      <c r="L57" s="7" t="s">
        <v>18</v>
      </c>
      <c r="M57" s="7" t="s">
        <v>18</v>
      </c>
      <c r="N57" s="7" t="s">
        <v>81</v>
      </c>
      <c r="O57" s="7" t="s">
        <v>351</v>
      </c>
      <c r="P57" s="7" t="s">
        <v>352</v>
      </c>
      <c r="Q57" s="7" t="s">
        <v>18</v>
      </c>
      <c r="R57" s="7" t="s">
        <v>353</v>
      </c>
      <c r="S57" s="7"/>
    </row>
    <row r="58" spans="1:19" s="6" customFormat="1" ht="26.1" customHeight="1" x14ac:dyDescent="0.25">
      <c r="A58" s="52" t="s">
        <v>90</v>
      </c>
      <c r="B58" s="7" t="s">
        <v>349</v>
      </c>
      <c r="C58" s="7">
        <v>2018</v>
      </c>
      <c r="D58" s="7">
        <v>2563</v>
      </c>
      <c r="E58" s="6" t="s">
        <v>502</v>
      </c>
      <c r="F58" s="7" t="s">
        <v>302</v>
      </c>
      <c r="G58" s="7" t="s">
        <v>152</v>
      </c>
      <c r="H58" s="7" t="s">
        <v>53</v>
      </c>
      <c r="I58" s="7" t="s">
        <v>531</v>
      </c>
      <c r="J58" s="61" t="s">
        <v>420</v>
      </c>
      <c r="K58" s="61" t="s">
        <v>442</v>
      </c>
      <c r="L58" s="7" t="s">
        <v>18</v>
      </c>
      <c r="M58" s="7" t="s">
        <v>18</v>
      </c>
      <c r="N58" s="7" t="s">
        <v>81</v>
      </c>
      <c r="O58" s="7" t="s">
        <v>351</v>
      </c>
      <c r="P58" s="7" t="s">
        <v>352</v>
      </c>
      <c r="Q58" s="7" t="s">
        <v>18</v>
      </c>
      <c r="R58" s="7" t="s">
        <v>353</v>
      </c>
      <c r="S58" s="7"/>
    </row>
    <row r="59" spans="1:19" s="6" customFormat="1" ht="26.1" customHeight="1" x14ac:dyDescent="0.25">
      <c r="A59" s="52" t="s">
        <v>90</v>
      </c>
      <c r="B59" s="6" t="s">
        <v>349</v>
      </c>
      <c r="C59" s="6">
        <v>2018</v>
      </c>
      <c r="D59" s="6">
        <v>3010</v>
      </c>
      <c r="E59" s="6" t="s">
        <v>140</v>
      </c>
      <c r="F59" s="6" t="s">
        <v>303</v>
      </c>
      <c r="G59" s="6" t="s">
        <v>167</v>
      </c>
      <c r="H59" s="6" t="s">
        <v>35</v>
      </c>
      <c r="I59" s="6" t="s">
        <v>12</v>
      </c>
      <c r="J59" s="61" t="s">
        <v>420</v>
      </c>
      <c r="K59" s="61" t="s">
        <v>442</v>
      </c>
      <c r="L59" s="6" t="s">
        <v>19</v>
      </c>
      <c r="M59" s="6" t="s">
        <v>36</v>
      </c>
      <c r="N59" s="6" t="s">
        <v>36</v>
      </c>
      <c r="O59" s="6" t="s">
        <v>36</v>
      </c>
      <c r="P59" s="6" t="s">
        <v>36</v>
      </c>
      <c r="Q59" s="6" t="s">
        <v>36</v>
      </c>
      <c r="R59" s="6" t="s">
        <v>36</v>
      </c>
      <c r="S59" s="6" t="s">
        <v>149</v>
      </c>
    </row>
    <row r="60" spans="1:19" s="7" customFormat="1" ht="26.1" customHeight="1" x14ac:dyDescent="0.25">
      <c r="A60" s="52" t="s">
        <v>90</v>
      </c>
      <c r="B60" s="6" t="s">
        <v>349</v>
      </c>
      <c r="C60" s="6">
        <v>2018</v>
      </c>
      <c r="D60" s="6">
        <v>3011</v>
      </c>
      <c r="E60" s="6" t="s">
        <v>140</v>
      </c>
      <c r="F60" s="6" t="s">
        <v>304</v>
      </c>
      <c r="G60" s="6" t="s">
        <v>167</v>
      </c>
      <c r="H60" s="6" t="s">
        <v>35</v>
      </c>
      <c r="I60" s="6" t="s">
        <v>12</v>
      </c>
      <c r="J60" s="61" t="s">
        <v>420</v>
      </c>
      <c r="K60" s="61" t="s">
        <v>442</v>
      </c>
      <c r="L60" s="6" t="s">
        <v>19</v>
      </c>
      <c r="M60" s="6" t="s">
        <v>36</v>
      </c>
      <c r="N60" s="6" t="s">
        <v>36</v>
      </c>
      <c r="O60" s="6" t="s">
        <v>36</v>
      </c>
      <c r="P60" s="6" t="s">
        <v>36</v>
      </c>
      <c r="Q60" s="6" t="s">
        <v>36</v>
      </c>
      <c r="R60" s="6" t="s">
        <v>36</v>
      </c>
      <c r="S60" s="6" t="s">
        <v>149</v>
      </c>
    </row>
    <row r="61" spans="1:19" s="6" customFormat="1" ht="26.1" customHeight="1" x14ac:dyDescent="0.25">
      <c r="A61" s="52" t="s">
        <v>123</v>
      </c>
      <c r="B61" s="7" t="s">
        <v>349</v>
      </c>
      <c r="C61" s="7">
        <v>2018</v>
      </c>
      <c r="D61" s="7">
        <v>3227</v>
      </c>
      <c r="E61" s="6" t="s">
        <v>140</v>
      </c>
      <c r="F61" s="7" t="s">
        <v>348</v>
      </c>
      <c r="G61" s="7" t="s">
        <v>246</v>
      </c>
      <c r="H61" s="7" t="s">
        <v>35</v>
      </c>
      <c r="I61" s="7" t="s">
        <v>10</v>
      </c>
      <c r="J61" s="7" t="s">
        <v>431</v>
      </c>
      <c r="K61" s="7" t="s">
        <v>436</v>
      </c>
      <c r="L61" s="6" t="s">
        <v>18</v>
      </c>
      <c r="M61" s="7" t="s">
        <v>18</v>
      </c>
      <c r="N61" s="7" t="s">
        <v>280</v>
      </c>
      <c r="O61" s="7" t="s">
        <v>19</v>
      </c>
      <c r="P61" s="7" t="s">
        <v>528</v>
      </c>
      <c r="Q61" s="7" t="s">
        <v>19</v>
      </c>
      <c r="R61" s="7" t="s">
        <v>36</v>
      </c>
      <c r="S61" s="7" t="s">
        <v>172</v>
      </c>
    </row>
    <row r="62" spans="1:19" s="6" customFormat="1" ht="26.1" customHeight="1" x14ac:dyDescent="0.25">
      <c r="A62" s="52" t="s">
        <v>90</v>
      </c>
      <c r="B62" s="6" t="s">
        <v>33</v>
      </c>
      <c r="C62" s="6">
        <v>2017</v>
      </c>
      <c r="D62" s="6">
        <v>3294</v>
      </c>
      <c r="E62" s="6" t="s">
        <v>502</v>
      </c>
      <c r="F62" s="6" t="s">
        <v>82</v>
      </c>
      <c r="G62" s="6" t="s">
        <v>80</v>
      </c>
      <c r="H62" s="6" t="s">
        <v>35</v>
      </c>
      <c r="I62" s="6" t="s">
        <v>15</v>
      </c>
      <c r="J62" s="61" t="s">
        <v>420</v>
      </c>
      <c r="K62" s="61" t="s">
        <v>449</v>
      </c>
      <c r="L62" s="6" t="s">
        <v>18</v>
      </c>
      <c r="M62" s="6" t="s">
        <v>19</v>
      </c>
      <c r="N62" s="6" t="s">
        <v>81</v>
      </c>
      <c r="O62" s="6" t="s">
        <v>36</v>
      </c>
      <c r="P62" s="6" t="s">
        <v>36</v>
      </c>
      <c r="Q62" s="6" t="s">
        <v>36</v>
      </c>
      <c r="R62" s="6" t="s">
        <v>36</v>
      </c>
    </row>
    <row r="63" spans="1:19" s="6" customFormat="1" ht="26.1" customHeight="1" x14ac:dyDescent="0.25">
      <c r="A63" s="52" t="s">
        <v>123</v>
      </c>
      <c r="B63" s="7" t="s">
        <v>33</v>
      </c>
      <c r="C63" s="7">
        <v>2017</v>
      </c>
      <c r="D63" s="7">
        <v>3300</v>
      </c>
      <c r="E63" s="6" t="s">
        <v>502</v>
      </c>
      <c r="F63" s="7" t="s">
        <v>271</v>
      </c>
      <c r="G63" s="7" t="s">
        <v>128</v>
      </c>
      <c r="H63" s="7" t="s">
        <v>35</v>
      </c>
      <c r="I63" s="7" t="s">
        <v>10</v>
      </c>
      <c r="J63" s="7" t="s">
        <v>431</v>
      </c>
      <c r="K63" s="7" t="s">
        <v>436</v>
      </c>
      <c r="L63" s="7" t="s">
        <v>19</v>
      </c>
      <c r="M63" s="7" t="s">
        <v>399</v>
      </c>
      <c r="N63" s="7" t="s">
        <v>280</v>
      </c>
      <c r="O63" s="7" t="s">
        <v>19</v>
      </c>
      <c r="P63" s="7" t="s">
        <v>279</v>
      </c>
      <c r="Q63" s="7" t="s">
        <v>36</v>
      </c>
      <c r="R63" s="7" t="s">
        <v>36</v>
      </c>
      <c r="S63" s="7"/>
    </row>
    <row r="64" spans="1:19" s="6" customFormat="1" ht="26.1" customHeight="1" x14ac:dyDescent="0.25">
      <c r="A64" s="52" t="s">
        <v>48</v>
      </c>
      <c r="B64" s="7" t="s">
        <v>33</v>
      </c>
      <c r="C64" s="7">
        <v>2017</v>
      </c>
      <c r="D64" s="7">
        <v>3309</v>
      </c>
      <c r="E64" s="6" t="s">
        <v>502</v>
      </c>
      <c r="F64" s="7" t="s">
        <v>56</v>
      </c>
      <c r="G64" s="7" t="s">
        <v>57</v>
      </c>
      <c r="H64" s="7" t="s">
        <v>35</v>
      </c>
      <c r="I64" s="7" t="s">
        <v>15</v>
      </c>
      <c r="J64" s="7" t="s">
        <v>432</v>
      </c>
      <c r="K64" s="7" t="s">
        <v>442</v>
      </c>
      <c r="L64" s="7" t="s">
        <v>18</v>
      </c>
      <c r="M64" s="7" t="s">
        <v>74</v>
      </c>
      <c r="N64" s="7" t="s">
        <v>58</v>
      </c>
      <c r="O64" s="7" t="s">
        <v>19</v>
      </c>
      <c r="P64" s="7" t="s">
        <v>59</v>
      </c>
      <c r="Q64" s="7" t="s">
        <v>19</v>
      </c>
      <c r="R64" s="7" t="s">
        <v>36</v>
      </c>
      <c r="S64" s="7" t="s">
        <v>60</v>
      </c>
    </row>
    <row r="65" spans="1:19" s="6" customFormat="1" ht="26.1" customHeight="1" x14ac:dyDescent="0.25">
      <c r="A65" s="52" t="s">
        <v>100</v>
      </c>
      <c r="B65" s="6" t="s">
        <v>33</v>
      </c>
      <c r="C65" s="6">
        <v>2017</v>
      </c>
      <c r="D65" s="6">
        <v>3312</v>
      </c>
      <c r="E65" s="6" t="s">
        <v>502</v>
      </c>
      <c r="F65" s="6" t="s">
        <v>34</v>
      </c>
      <c r="G65" s="6" t="s">
        <v>37</v>
      </c>
      <c r="H65" s="6" t="s">
        <v>35</v>
      </c>
      <c r="I65" s="6" t="s">
        <v>12</v>
      </c>
      <c r="J65" s="6" t="s">
        <v>431</v>
      </c>
      <c r="K65" s="6" t="s">
        <v>441</v>
      </c>
      <c r="L65" s="6" t="s">
        <v>19</v>
      </c>
      <c r="M65" s="6" t="s">
        <v>36</v>
      </c>
      <c r="N65" s="6" t="s">
        <v>36</v>
      </c>
      <c r="O65" s="6" t="s">
        <v>36</v>
      </c>
      <c r="P65" s="6" t="s">
        <v>36</v>
      </c>
      <c r="Q65" s="6" t="s">
        <v>36</v>
      </c>
      <c r="R65" s="6" t="s">
        <v>36</v>
      </c>
    </row>
    <row r="66" spans="1:19" s="6" customFormat="1" ht="26.1" customHeight="1" x14ac:dyDescent="0.25">
      <c r="A66" s="52" t="s">
        <v>100</v>
      </c>
      <c r="B66" s="6" t="s">
        <v>33</v>
      </c>
      <c r="C66" s="6">
        <v>2017</v>
      </c>
      <c r="D66" s="6">
        <v>3313</v>
      </c>
      <c r="E66" s="6" t="s">
        <v>502</v>
      </c>
      <c r="F66" s="6" t="s">
        <v>38</v>
      </c>
      <c r="G66" s="6" t="s">
        <v>37</v>
      </c>
      <c r="H66" s="6" t="s">
        <v>35</v>
      </c>
      <c r="I66" s="6" t="s">
        <v>12</v>
      </c>
      <c r="J66" s="6" t="s">
        <v>419</v>
      </c>
      <c r="K66" s="6" t="s">
        <v>441</v>
      </c>
      <c r="L66" s="6" t="s">
        <v>19</v>
      </c>
      <c r="M66" s="6" t="s">
        <v>36</v>
      </c>
      <c r="N66" s="6" t="s">
        <v>36</v>
      </c>
      <c r="O66" s="6" t="s">
        <v>36</v>
      </c>
      <c r="P66" s="6" t="s">
        <v>36</v>
      </c>
      <c r="Q66" s="6" t="s">
        <v>36</v>
      </c>
      <c r="R66" s="6" t="s">
        <v>36</v>
      </c>
    </row>
    <row r="67" spans="1:19" s="6" customFormat="1" ht="26.1" customHeight="1" x14ac:dyDescent="0.25">
      <c r="A67" s="52" t="s">
        <v>100</v>
      </c>
      <c r="B67" s="6" t="s">
        <v>33</v>
      </c>
      <c r="C67" s="6">
        <v>2017</v>
      </c>
      <c r="D67" s="6">
        <v>3317</v>
      </c>
      <c r="E67" s="6" t="s">
        <v>502</v>
      </c>
      <c r="F67" s="6" t="s">
        <v>39</v>
      </c>
      <c r="G67" s="6" t="s">
        <v>44</v>
      </c>
      <c r="H67" s="6" t="s">
        <v>35</v>
      </c>
      <c r="I67" s="6" t="s">
        <v>12</v>
      </c>
      <c r="J67" s="6" t="s">
        <v>420</v>
      </c>
      <c r="K67" s="6" t="s">
        <v>452</v>
      </c>
      <c r="L67" s="6" t="s">
        <v>19</v>
      </c>
      <c r="M67" s="6" t="s">
        <v>36</v>
      </c>
      <c r="N67" s="6" t="s">
        <v>36</v>
      </c>
      <c r="O67" s="6" t="s">
        <v>36</v>
      </c>
      <c r="P67" s="6" t="s">
        <v>36</v>
      </c>
      <c r="Q67" s="6" t="s">
        <v>36</v>
      </c>
      <c r="R67" s="6" t="s">
        <v>36</v>
      </c>
    </row>
    <row r="68" spans="1:19" s="6" customFormat="1" ht="26.1" customHeight="1" x14ac:dyDescent="0.25">
      <c r="A68" s="52" t="s">
        <v>123</v>
      </c>
      <c r="B68" s="6" t="s">
        <v>33</v>
      </c>
      <c r="C68" s="6">
        <v>2017</v>
      </c>
      <c r="D68" s="6">
        <v>3319</v>
      </c>
      <c r="E68" s="6" t="s">
        <v>502</v>
      </c>
      <c r="F68" s="6" t="s">
        <v>272</v>
      </c>
      <c r="G68" s="6" t="s">
        <v>130</v>
      </c>
      <c r="H68" s="6" t="s">
        <v>35</v>
      </c>
      <c r="I68" s="6" t="s">
        <v>12</v>
      </c>
      <c r="J68" s="6" t="s">
        <v>433</v>
      </c>
      <c r="K68" s="6" t="s">
        <v>453</v>
      </c>
      <c r="L68" s="6" t="s">
        <v>19</v>
      </c>
      <c r="M68" s="6" t="s">
        <v>36</v>
      </c>
      <c r="N68" s="6" t="s">
        <v>36</v>
      </c>
      <c r="O68" s="6" t="s">
        <v>36</v>
      </c>
      <c r="P68" s="6" t="s">
        <v>36</v>
      </c>
      <c r="Q68" s="6" t="s">
        <v>36</v>
      </c>
      <c r="R68" s="6" t="s">
        <v>36</v>
      </c>
    </row>
    <row r="69" spans="1:19" s="6" customFormat="1" ht="26.1" customHeight="1" x14ac:dyDescent="0.25">
      <c r="A69" s="52" t="s">
        <v>123</v>
      </c>
      <c r="B69" s="6" t="s">
        <v>33</v>
      </c>
      <c r="C69" s="6">
        <v>2017</v>
      </c>
      <c r="D69" s="6">
        <v>3324</v>
      </c>
      <c r="E69" s="6" t="s">
        <v>502</v>
      </c>
      <c r="F69" s="6" t="s">
        <v>273</v>
      </c>
      <c r="G69" s="6" t="s">
        <v>130</v>
      </c>
      <c r="H69" s="6" t="s">
        <v>35</v>
      </c>
      <c r="I69" s="6" t="s">
        <v>12</v>
      </c>
      <c r="J69" s="6" t="s">
        <v>433</v>
      </c>
      <c r="K69" s="6" t="s">
        <v>453</v>
      </c>
      <c r="L69" s="6" t="s">
        <v>19</v>
      </c>
      <c r="M69" s="6" t="s">
        <v>36</v>
      </c>
      <c r="N69" s="6" t="s">
        <v>36</v>
      </c>
      <c r="O69" s="6" t="s">
        <v>36</v>
      </c>
      <c r="P69" s="6" t="s">
        <v>36</v>
      </c>
      <c r="Q69" s="6" t="s">
        <v>36</v>
      </c>
      <c r="R69" s="6" t="s">
        <v>36</v>
      </c>
    </row>
    <row r="70" spans="1:19" s="6" customFormat="1" ht="26.1" customHeight="1" x14ac:dyDescent="0.25">
      <c r="A70" s="52" t="s">
        <v>123</v>
      </c>
      <c r="B70" s="6" t="s">
        <v>33</v>
      </c>
      <c r="C70" s="6">
        <v>2017</v>
      </c>
      <c r="D70" s="6">
        <v>3325</v>
      </c>
      <c r="E70" s="6" t="s">
        <v>502</v>
      </c>
      <c r="F70" s="6" t="s">
        <v>274</v>
      </c>
      <c r="G70" s="6" t="s">
        <v>130</v>
      </c>
      <c r="H70" s="6" t="s">
        <v>35</v>
      </c>
      <c r="I70" s="6" t="s">
        <v>12</v>
      </c>
      <c r="J70" s="6" t="s">
        <v>433</v>
      </c>
      <c r="K70" s="6" t="s">
        <v>453</v>
      </c>
      <c r="L70" s="6" t="s">
        <v>19</v>
      </c>
      <c r="M70" s="6" t="s">
        <v>36</v>
      </c>
      <c r="N70" s="6" t="s">
        <v>36</v>
      </c>
      <c r="O70" s="6" t="s">
        <v>36</v>
      </c>
      <c r="P70" s="6" t="s">
        <v>36</v>
      </c>
      <c r="Q70" s="6" t="s">
        <v>36</v>
      </c>
      <c r="R70" s="6" t="s">
        <v>36</v>
      </c>
    </row>
    <row r="71" spans="1:19" s="7" customFormat="1" ht="26.1" customHeight="1" x14ac:dyDescent="0.25">
      <c r="A71" s="52" t="s">
        <v>123</v>
      </c>
      <c r="B71" s="6" t="s">
        <v>33</v>
      </c>
      <c r="C71" s="6">
        <v>2017</v>
      </c>
      <c r="D71" s="6">
        <v>3326</v>
      </c>
      <c r="E71" s="6" t="s">
        <v>502</v>
      </c>
      <c r="F71" s="6" t="s">
        <v>275</v>
      </c>
      <c r="G71" s="6" t="s">
        <v>130</v>
      </c>
      <c r="H71" s="6" t="s">
        <v>35</v>
      </c>
      <c r="I71" s="6" t="s">
        <v>12</v>
      </c>
      <c r="J71" s="6" t="s">
        <v>433</v>
      </c>
      <c r="K71" s="6" t="s">
        <v>454</v>
      </c>
      <c r="L71" s="6" t="s">
        <v>19</v>
      </c>
      <c r="M71" s="6" t="s">
        <v>36</v>
      </c>
      <c r="N71" s="6" t="s">
        <v>36</v>
      </c>
      <c r="O71" s="6" t="s">
        <v>36</v>
      </c>
      <c r="P71" s="6" t="s">
        <v>36</v>
      </c>
      <c r="Q71" s="6" t="s">
        <v>36</v>
      </c>
      <c r="R71" s="6" t="s">
        <v>36</v>
      </c>
      <c r="S71" s="6"/>
    </row>
    <row r="72" spans="1:19" s="7" customFormat="1" ht="26.1" customHeight="1" x14ac:dyDescent="0.25">
      <c r="A72" s="53" t="s">
        <v>109</v>
      </c>
      <c r="B72" s="7" t="s">
        <v>33</v>
      </c>
      <c r="C72" s="7">
        <v>2017</v>
      </c>
      <c r="D72" s="7">
        <v>3327</v>
      </c>
      <c r="E72" s="6" t="s">
        <v>502</v>
      </c>
      <c r="F72" s="7" t="s">
        <v>281</v>
      </c>
      <c r="G72" s="7" t="s">
        <v>108</v>
      </c>
      <c r="H72" s="7" t="s">
        <v>35</v>
      </c>
      <c r="I72" s="7" t="s">
        <v>15</v>
      </c>
      <c r="J72" s="61" t="s">
        <v>420</v>
      </c>
      <c r="K72" s="61" t="s">
        <v>457</v>
      </c>
      <c r="L72" s="7" t="s">
        <v>19</v>
      </c>
      <c r="M72" s="7" t="s">
        <v>283</v>
      </c>
      <c r="N72" s="7" t="s">
        <v>36</v>
      </c>
      <c r="O72" s="7" t="s">
        <v>36</v>
      </c>
      <c r="P72" s="7" t="s">
        <v>282</v>
      </c>
      <c r="Q72" s="7" t="s">
        <v>36</v>
      </c>
      <c r="R72" s="7" t="s">
        <v>36</v>
      </c>
    </row>
    <row r="73" spans="1:19" s="7" customFormat="1" ht="26.1" customHeight="1" x14ac:dyDescent="0.25">
      <c r="A73" s="52" t="s">
        <v>100</v>
      </c>
      <c r="B73" s="6" t="s">
        <v>33</v>
      </c>
      <c r="C73" s="6">
        <v>2017</v>
      </c>
      <c r="D73" s="6">
        <v>3332</v>
      </c>
      <c r="E73" s="6" t="s">
        <v>502</v>
      </c>
      <c r="F73" s="6" t="s">
        <v>40</v>
      </c>
      <c r="G73" s="6" t="s">
        <v>41</v>
      </c>
      <c r="H73" s="6" t="s">
        <v>35</v>
      </c>
      <c r="I73" s="6" t="s">
        <v>12</v>
      </c>
      <c r="J73" s="6" t="s">
        <v>419</v>
      </c>
      <c r="K73" s="6" t="s">
        <v>434</v>
      </c>
      <c r="L73" s="6" t="s">
        <v>19</v>
      </c>
      <c r="M73" s="6" t="s">
        <v>36</v>
      </c>
      <c r="N73" s="6" t="s">
        <v>36</v>
      </c>
      <c r="O73" s="6" t="s">
        <v>36</v>
      </c>
      <c r="P73" s="6" t="s">
        <v>36</v>
      </c>
      <c r="Q73" s="6" t="s">
        <v>36</v>
      </c>
      <c r="R73" s="6" t="s">
        <v>36</v>
      </c>
      <c r="S73" s="6"/>
    </row>
    <row r="74" spans="1:19" s="6" customFormat="1" ht="26.1" customHeight="1" x14ac:dyDescent="0.25">
      <c r="A74" s="52" t="s">
        <v>90</v>
      </c>
      <c r="B74" s="6" t="s">
        <v>33</v>
      </c>
      <c r="C74" s="6">
        <v>2017</v>
      </c>
      <c r="D74" s="6">
        <v>3357</v>
      </c>
      <c r="E74" s="6" t="s">
        <v>502</v>
      </c>
      <c r="F74" s="6" t="s">
        <v>72</v>
      </c>
      <c r="G74" s="6" t="s">
        <v>79</v>
      </c>
      <c r="H74" s="6" t="s">
        <v>35</v>
      </c>
      <c r="I74" s="6" t="s">
        <v>15</v>
      </c>
      <c r="J74" s="6" t="s">
        <v>419</v>
      </c>
      <c r="K74" s="6" t="s">
        <v>455</v>
      </c>
      <c r="L74" s="6" t="s">
        <v>18</v>
      </c>
      <c r="M74" s="6" t="s">
        <v>76</v>
      </c>
      <c r="N74" s="6" t="s">
        <v>58</v>
      </c>
      <c r="O74" s="6" t="s">
        <v>18</v>
      </c>
      <c r="P74" s="6" t="s">
        <v>73</v>
      </c>
      <c r="Q74" s="6" t="s">
        <v>77</v>
      </c>
    </row>
    <row r="75" spans="1:19" s="6" customFormat="1" ht="26.1" customHeight="1" x14ac:dyDescent="0.25">
      <c r="A75" s="52" t="s">
        <v>150</v>
      </c>
      <c r="B75" s="7" t="s">
        <v>33</v>
      </c>
      <c r="C75" s="7">
        <v>2017</v>
      </c>
      <c r="D75" s="7">
        <v>3362</v>
      </c>
      <c r="E75" s="6" t="s">
        <v>140</v>
      </c>
      <c r="F75" s="7" t="s">
        <v>268</v>
      </c>
      <c r="G75" s="7" t="s">
        <v>148</v>
      </c>
      <c r="H75" s="7" t="s">
        <v>35</v>
      </c>
      <c r="I75" s="7" t="s">
        <v>12</v>
      </c>
      <c r="J75" s="61" t="s">
        <v>419</v>
      </c>
      <c r="K75" s="61" t="s">
        <v>515</v>
      </c>
      <c r="L75" s="7" t="s">
        <v>19</v>
      </c>
      <c r="M75" s="7" t="s">
        <v>36</v>
      </c>
      <c r="N75" s="7" t="s">
        <v>36</v>
      </c>
      <c r="O75" s="7" t="s">
        <v>36</v>
      </c>
      <c r="P75" s="7" t="s">
        <v>36</v>
      </c>
      <c r="Q75" s="7" t="s">
        <v>36</v>
      </c>
      <c r="R75" s="7" t="s">
        <v>36</v>
      </c>
      <c r="S75" s="7" t="s">
        <v>149</v>
      </c>
    </row>
    <row r="76" spans="1:19" s="6" customFormat="1" ht="26.1" customHeight="1" x14ac:dyDescent="0.25">
      <c r="A76" s="52" t="s">
        <v>150</v>
      </c>
      <c r="B76" s="6" t="s">
        <v>349</v>
      </c>
      <c r="C76" s="6">
        <v>2018</v>
      </c>
      <c r="D76" s="6">
        <v>3384</v>
      </c>
      <c r="E76" s="6" t="s">
        <v>140</v>
      </c>
      <c r="F76" s="6" t="s">
        <v>294</v>
      </c>
      <c r="G76" s="6" t="s">
        <v>261</v>
      </c>
      <c r="H76" s="6" t="s">
        <v>35</v>
      </c>
      <c r="I76" s="7" t="s">
        <v>15</v>
      </c>
      <c r="J76" s="7" t="s">
        <v>14</v>
      </c>
      <c r="K76" s="7" t="s">
        <v>456</v>
      </c>
      <c r="L76" s="7" t="s">
        <v>19</v>
      </c>
      <c r="M76" s="7" t="s">
        <v>36</v>
      </c>
      <c r="N76" s="7" t="s">
        <v>36</v>
      </c>
      <c r="O76" s="7" t="s">
        <v>36</v>
      </c>
      <c r="P76" s="7" t="s">
        <v>36</v>
      </c>
      <c r="Q76" s="7" t="s">
        <v>36</v>
      </c>
      <c r="R76" s="7" t="s">
        <v>36</v>
      </c>
    </row>
    <row r="77" spans="1:19" s="6" customFormat="1" ht="26.1" customHeight="1" x14ac:dyDescent="0.25">
      <c r="A77" s="52" t="s">
        <v>150</v>
      </c>
      <c r="B77" s="6" t="s">
        <v>349</v>
      </c>
      <c r="C77" s="6">
        <v>2018</v>
      </c>
      <c r="D77" s="6">
        <v>3385</v>
      </c>
      <c r="E77" s="6" t="s">
        <v>140</v>
      </c>
      <c r="F77" s="6" t="s">
        <v>286</v>
      </c>
      <c r="G77" s="6" t="s">
        <v>261</v>
      </c>
      <c r="H77" s="6" t="s">
        <v>35</v>
      </c>
      <c r="I77" s="7" t="s">
        <v>15</v>
      </c>
      <c r="J77" s="7" t="s">
        <v>14</v>
      </c>
      <c r="K77" s="7" t="s">
        <v>456</v>
      </c>
      <c r="L77" s="7" t="s">
        <v>19</v>
      </c>
      <c r="M77" s="7" t="s">
        <v>36</v>
      </c>
      <c r="N77" s="7" t="s">
        <v>36</v>
      </c>
      <c r="O77" s="7" t="s">
        <v>36</v>
      </c>
      <c r="P77" s="7" t="s">
        <v>36</v>
      </c>
      <c r="Q77" s="7" t="s">
        <v>36</v>
      </c>
      <c r="R77" s="7" t="s">
        <v>36</v>
      </c>
    </row>
    <row r="78" spans="1:19" s="6" customFormat="1" ht="26.1" customHeight="1" x14ac:dyDescent="0.25">
      <c r="A78" s="52" t="s">
        <v>150</v>
      </c>
      <c r="B78" s="6" t="s">
        <v>349</v>
      </c>
      <c r="C78" s="6">
        <v>2018</v>
      </c>
      <c r="D78" s="6">
        <v>3386</v>
      </c>
      <c r="E78" s="6" t="s">
        <v>140</v>
      </c>
      <c r="F78" s="6" t="s">
        <v>285</v>
      </c>
      <c r="G78" s="6" t="s">
        <v>261</v>
      </c>
      <c r="H78" s="6" t="s">
        <v>35</v>
      </c>
      <c r="I78" s="7" t="s">
        <v>15</v>
      </c>
      <c r="J78" s="7" t="s">
        <v>14</v>
      </c>
      <c r="K78" s="7" t="s">
        <v>456</v>
      </c>
      <c r="L78" s="7" t="s">
        <v>19</v>
      </c>
      <c r="M78" s="7" t="s">
        <v>36</v>
      </c>
      <c r="N78" s="7" t="s">
        <v>36</v>
      </c>
      <c r="O78" s="7" t="s">
        <v>36</v>
      </c>
      <c r="P78" s="7" t="s">
        <v>36</v>
      </c>
      <c r="Q78" s="7" t="s">
        <v>36</v>
      </c>
      <c r="R78" s="7" t="s">
        <v>36</v>
      </c>
    </row>
    <row r="79" spans="1:19" s="6" customFormat="1" ht="26.1" customHeight="1" x14ac:dyDescent="0.25">
      <c r="A79" s="52" t="s">
        <v>100</v>
      </c>
      <c r="B79" s="6" t="s">
        <v>349</v>
      </c>
      <c r="C79" s="6">
        <v>2018</v>
      </c>
      <c r="D79" s="6">
        <v>3389</v>
      </c>
      <c r="E79" s="6" t="s">
        <v>502</v>
      </c>
      <c r="F79" s="6" t="s">
        <v>332</v>
      </c>
      <c r="G79" s="6" t="s">
        <v>218</v>
      </c>
      <c r="H79" s="6" t="s">
        <v>35</v>
      </c>
      <c r="I79" s="6" t="s">
        <v>12</v>
      </c>
      <c r="J79" s="6" t="s">
        <v>14</v>
      </c>
      <c r="K79" s="6" t="s">
        <v>441</v>
      </c>
      <c r="L79" s="6" t="s">
        <v>19</v>
      </c>
      <c r="M79" s="6" t="s">
        <v>36</v>
      </c>
      <c r="N79" s="6" t="s">
        <v>36</v>
      </c>
      <c r="O79" s="6" t="s">
        <v>36</v>
      </c>
      <c r="P79" s="6" t="s">
        <v>36</v>
      </c>
      <c r="Q79" s="6" t="s">
        <v>36</v>
      </c>
      <c r="R79" s="6" t="s">
        <v>36</v>
      </c>
    </row>
    <row r="80" spans="1:19" s="6" customFormat="1" ht="26.1" customHeight="1" x14ac:dyDescent="0.25">
      <c r="A80" s="52" t="s">
        <v>90</v>
      </c>
      <c r="B80" s="7" t="s">
        <v>349</v>
      </c>
      <c r="C80" s="7">
        <v>2018</v>
      </c>
      <c r="D80" s="7">
        <v>3397</v>
      </c>
      <c r="E80" s="6" t="s">
        <v>140</v>
      </c>
      <c r="F80" s="7" t="s">
        <v>306</v>
      </c>
      <c r="G80" s="7" t="s">
        <v>171</v>
      </c>
      <c r="H80" s="7" t="s">
        <v>35</v>
      </c>
      <c r="I80" s="7" t="s">
        <v>9</v>
      </c>
      <c r="J80" s="7" t="s">
        <v>431</v>
      </c>
      <c r="K80" s="7" t="s">
        <v>442</v>
      </c>
      <c r="L80" s="7" t="s">
        <v>19</v>
      </c>
      <c r="M80" s="7" t="s">
        <v>19</v>
      </c>
      <c r="N80" s="7" t="s">
        <v>36</v>
      </c>
      <c r="O80" s="7" t="s">
        <v>36</v>
      </c>
      <c r="P80" s="7" t="s">
        <v>36</v>
      </c>
      <c r="Q80" s="7" t="s">
        <v>36</v>
      </c>
      <c r="R80" s="7" t="s">
        <v>36</v>
      </c>
      <c r="S80" s="7" t="s">
        <v>172</v>
      </c>
    </row>
    <row r="81" spans="1:19" s="6" customFormat="1" ht="26.1" customHeight="1" x14ac:dyDescent="0.25">
      <c r="A81" s="52" t="s">
        <v>100</v>
      </c>
      <c r="B81" s="6" t="s">
        <v>349</v>
      </c>
      <c r="C81" s="6">
        <v>2018</v>
      </c>
      <c r="D81" s="6">
        <v>3400</v>
      </c>
      <c r="E81" s="6" t="s">
        <v>502</v>
      </c>
      <c r="F81" s="6" t="s">
        <v>333</v>
      </c>
      <c r="G81" s="6" t="s">
        <v>99</v>
      </c>
      <c r="H81" s="6" t="s">
        <v>35</v>
      </c>
      <c r="I81" s="6" t="s">
        <v>12</v>
      </c>
      <c r="J81" s="6" t="s">
        <v>421</v>
      </c>
      <c r="K81" s="6" t="s">
        <v>441</v>
      </c>
      <c r="L81" s="6" t="s">
        <v>19</v>
      </c>
      <c r="M81" s="6" t="s">
        <v>36</v>
      </c>
      <c r="N81" s="6" t="s">
        <v>36</v>
      </c>
      <c r="O81" s="6" t="s">
        <v>36</v>
      </c>
      <c r="P81" s="6" t="s">
        <v>36</v>
      </c>
      <c r="Q81" s="6" t="s">
        <v>36</v>
      </c>
      <c r="R81" s="6" t="s">
        <v>36</v>
      </c>
    </row>
    <row r="82" spans="1:19" s="6" customFormat="1" ht="26.1" customHeight="1" x14ac:dyDescent="0.25">
      <c r="A82" s="52" t="s">
        <v>175</v>
      </c>
      <c r="B82" s="6" t="s">
        <v>349</v>
      </c>
      <c r="C82" s="6">
        <v>2018</v>
      </c>
      <c r="D82" s="6">
        <v>3402</v>
      </c>
      <c r="E82" s="6" t="s">
        <v>502</v>
      </c>
      <c r="F82" s="6" t="s">
        <v>307</v>
      </c>
      <c r="G82" s="6" t="s">
        <v>112</v>
      </c>
      <c r="H82" s="6" t="s">
        <v>35</v>
      </c>
      <c r="I82" s="6" t="s">
        <v>12</v>
      </c>
      <c r="J82" s="6" t="s">
        <v>14</v>
      </c>
      <c r="K82" s="6" t="s">
        <v>456</v>
      </c>
      <c r="L82" s="6" t="s">
        <v>18</v>
      </c>
      <c r="M82" s="6" t="s">
        <v>18</v>
      </c>
      <c r="N82" s="6" t="s">
        <v>58</v>
      </c>
      <c r="O82" s="6" t="s">
        <v>19</v>
      </c>
      <c r="P82" s="6" t="s">
        <v>400</v>
      </c>
      <c r="Q82" s="6" t="s">
        <v>19</v>
      </c>
      <c r="R82" s="6" t="s">
        <v>36</v>
      </c>
    </row>
    <row r="83" spans="1:19" s="7" customFormat="1" ht="26.1" customHeight="1" x14ac:dyDescent="0.25">
      <c r="A83" s="52" t="s">
        <v>175</v>
      </c>
      <c r="B83" s="6" t="s">
        <v>349</v>
      </c>
      <c r="C83" s="6">
        <v>2018</v>
      </c>
      <c r="D83" s="6">
        <v>3403</v>
      </c>
      <c r="E83" s="6" t="s">
        <v>502</v>
      </c>
      <c r="F83" s="6" t="s">
        <v>308</v>
      </c>
      <c r="G83" s="6" t="s">
        <v>112</v>
      </c>
      <c r="H83" s="6" t="s">
        <v>35</v>
      </c>
      <c r="I83" s="6" t="s">
        <v>12</v>
      </c>
      <c r="J83" s="6" t="s">
        <v>14</v>
      </c>
      <c r="K83" s="6" t="s">
        <v>456</v>
      </c>
      <c r="L83" s="6" t="s">
        <v>18</v>
      </c>
      <c r="M83" s="6" t="s">
        <v>18</v>
      </c>
      <c r="N83" s="6" t="s">
        <v>58</v>
      </c>
      <c r="O83" s="6" t="s">
        <v>19</v>
      </c>
      <c r="P83" s="6" t="s">
        <v>400</v>
      </c>
      <c r="Q83" s="6" t="s">
        <v>19</v>
      </c>
      <c r="R83" s="6" t="s">
        <v>36</v>
      </c>
      <c r="S83" s="6"/>
    </row>
    <row r="84" spans="1:19" s="6" customFormat="1" ht="26.1" customHeight="1" x14ac:dyDescent="0.25">
      <c r="A84" s="52" t="s">
        <v>227</v>
      </c>
      <c r="B84" s="6" t="s">
        <v>349</v>
      </c>
      <c r="C84" s="6">
        <v>2018</v>
      </c>
      <c r="D84" s="6">
        <v>3404</v>
      </c>
      <c r="E84" s="6" t="s">
        <v>140</v>
      </c>
      <c r="F84" s="6" t="s">
        <v>338</v>
      </c>
      <c r="G84" s="6" t="s">
        <v>265</v>
      </c>
      <c r="H84" s="6" t="s">
        <v>35</v>
      </c>
      <c r="I84" s="6" t="s">
        <v>15</v>
      </c>
      <c r="J84" s="60" t="s">
        <v>14</v>
      </c>
      <c r="K84" s="60" t="s">
        <v>456</v>
      </c>
      <c r="L84" s="6" t="s">
        <v>18</v>
      </c>
      <c r="M84" s="6" t="s">
        <v>18</v>
      </c>
      <c r="N84" s="6" t="s">
        <v>58</v>
      </c>
      <c r="O84" s="6" t="s">
        <v>18</v>
      </c>
      <c r="P84" s="6" t="s">
        <v>400</v>
      </c>
      <c r="Q84" s="6" t="s">
        <v>19</v>
      </c>
      <c r="R84" s="6" t="s">
        <v>36</v>
      </c>
      <c r="S84" s="6" t="s">
        <v>195</v>
      </c>
    </row>
    <row r="85" spans="1:19" s="7" customFormat="1" ht="26.1" customHeight="1" x14ac:dyDescent="0.25">
      <c r="A85" s="52" t="s">
        <v>227</v>
      </c>
      <c r="B85" s="6" t="s">
        <v>349</v>
      </c>
      <c r="C85" s="6">
        <v>2018</v>
      </c>
      <c r="D85" s="6">
        <v>3405</v>
      </c>
      <c r="E85" s="6" t="s">
        <v>140</v>
      </c>
      <c r="F85" s="6" t="s">
        <v>339</v>
      </c>
      <c r="G85" s="6" t="s">
        <v>265</v>
      </c>
      <c r="H85" s="6" t="s">
        <v>35</v>
      </c>
      <c r="I85" s="6" t="s">
        <v>15</v>
      </c>
      <c r="J85" s="60" t="s">
        <v>14</v>
      </c>
      <c r="K85" s="60" t="s">
        <v>456</v>
      </c>
      <c r="L85" s="6" t="s">
        <v>18</v>
      </c>
      <c r="M85" s="6" t="s">
        <v>18</v>
      </c>
      <c r="N85" s="6" t="s">
        <v>58</v>
      </c>
      <c r="O85" s="6" t="s">
        <v>18</v>
      </c>
      <c r="P85" s="6" t="s">
        <v>400</v>
      </c>
      <c r="Q85" s="6" t="s">
        <v>19</v>
      </c>
      <c r="R85" s="6" t="s">
        <v>36</v>
      </c>
      <c r="S85" s="6" t="s">
        <v>195</v>
      </c>
    </row>
    <row r="86" spans="1:19" s="6" customFormat="1" ht="26.1" customHeight="1" x14ac:dyDescent="0.25">
      <c r="A86" s="52" t="s">
        <v>227</v>
      </c>
      <c r="B86" s="6" t="s">
        <v>349</v>
      </c>
      <c r="C86" s="6">
        <v>2018</v>
      </c>
      <c r="D86" s="6">
        <v>3407</v>
      </c>
      <c r="E86" s="6" t="s">
        <v>140</v>
      </c>
      <c r="F86" s="6" t="s">
        <v>340</v>
      </c>
      <c r="G86" s="6" t="s">
        <v>266</v>
      </c>
      <c r="H86" s="6" t="s">
        <v>35</v>
      </c>
      <c r="I86" s="6" t="s">
        <v>15</v>
      </c>
      <c r="J86" s="60" t="s">
        <v>14</v>
      </c>
      <c r="K86" s="60" t="s">
        <v>455</v>
      </c>
      <c r="L86" s="6" t="s">
        <v>19</v>
      </c>
      <c r="M86" s="6" t="s">
        <v>36</v>
      </c>
      <c r="N86" s="6" t="s">
        <v>36</v>
      </c>
      <c r="O86" s="6" t="s">
        <v>36</v>
      </c>
      <c r="P86" s="6" t="s">
        <v>36</v>
      </c>
      <c r="Q86" s="6" t="s">
        <v>36</v>
      </c>
      <c r="R86" s="6" t="s">
        <v>36</v>
      </c>
      <c r="S86" s="6" t="s">
        <v>195</v>
      </c>
    </row>
    <row r="87" spans="1:19" s="7" customFormat="1" ht="26.1" customHeight="1" x14ac:dyDescent="0.25">
      <c r="A87" s="52" t="s">
        <v>123</v>
      </c>
      <c r="B87" s="6" t="s">
        <v>349</v>
      </c>
      <c r="C87" s="6">
        <v>2018</v>
      </c>
      <c r="D87" s="6">
        <v>3420</v>
      </c>
      <c r="E87" s="6" t="s">
        <v>502</v>
      </c>
      <c r="F87" s="6" t="s">
        <v>287</v>
      </c>
      <c r="G87" s="6" t="s">
        <v>249</v>
      </c>
      <c r="H87" s="6" t="s">
        <v>35</v>
      </c>
      <c r="I87" s="6" t="s">
        <v>10</v>
      </c>
      <c r="J87" s="6" t="s">
        <v>14</v>
      </c>
      <c r="K87" s="6" t="s">
        <v>436</v>
      </c>
      <c r="L87" s="6" t="s">
        <v>19</v>
      </c>
      <c r="M87" s="6" t="s">
        <v>36</v>
      </c>
      <c r="N87" s="6" t="s">
        <v>36</v>
      </c>
      <c r="O87" s="6" t="s">
        <v>36</v>
      </c>
      <c r="P87" s="6" t="s">
        <v>36</v>
      </c>
      <c r="Q87" s="6" t="s">
        <v>36</v>
      </c>
      <c r="R87" s="6" t="s">
        <v>36</v>
      </c>
      <c r="S87" s="6"/>
    </row>
    <row r="88" spans="1:19" s="6" customFormat="1" ht="26.1" customHeight="1" x14ac:dyDescent="0.25">
      <c r="A88" s="52" t="s">
        <v>123</v>
      </c>
      <c r="B88" s="7" t="s">
        <v>349</v>
      </c>
      <c r="C88" s="7">
        <v>2018</v>
      </c>
      <c r="D88" s="7">
        <v>3422</v>
      </c>
      <c r="E88" s="6" t="s">
        <v>502</v>
      </c>
      <c r="F88" s="7" t="s">
        <v>288</v>
      </c>
      <c r="G88" s="7" t="s">
        <v>249</v>
      </c>
      <c r="H88" s="7" t="s">
        <v>35</v>
      </c>
      <c r="I88" s="7" t="s">
        <v>10</v>
      </c>
      <c r="J88" s="7" t="s">
        <v>14</v>
      </c>
      <c r="K88" s="7" t="s">
        <v>436</v>
      </c>
      <c r="L88" s="7" t="s">
        <v>19</v>
      </c>
      <c r="M88" s="7" t="s">
        <v>36</v>
      </c>
      <c r="N88" s="7" t="s">
        <v>36</v>
      </c>
      <c r="O88" s="7" t="s">
        <v>36</v>
      </c>
      <c r="P88" s="7" t="s">
        <v>36</v>
      </c>
      <c r="Q88" s="7" t="s">
        <v>36</v>
      </c>
      <c r="R88" s="7" t="s">
        <v>36</v>
      </c>
      <c r="S88" s="7"/>
    </row>
    <row r="89" spans="1:19" s="6" customFormat="1" ht="26.1" customHeight="1" x14ac:dyDescent="0.25">
      <c r="A89" s="52" t="s">
        <v>48</v>
      </c>
      <c r="B89" s="6" t="s">
        <v>349</v>
      </c>
      <c r="C89" s="6">
        <v>2018</v>
      </c>
      <c r="D89" s="6" t="s">
        <v>312</v>
      </c>
      <c r="E89" s="6" t="s">
        <v>502</v>
      </c>
      <c r="F89" s="6" t="s">
        <v>313</v>
      </c>
      <c r="G89" s="6" t="s">
        <v>112</v>
      </c>
      <c r="H89" s="6" t="s">
        <v>53</v>
      </c>
      <c r="I89" s="6" t="s">
        <v>15</v>
      </c>
      <c r="J89" s="61" t="s">
        <v>420</v>
      </c>
      <c r="K89" s="61" t="s">
        <v>516</v>
      </c>
      <c r="L89" s="6" t="s">
        <v>18</v>
      </c>
      <c r="M89" s="6" t="s">
        <v>18</v>
      </c>
      <c r="N89" s="6" t="s">
        <v>278</v>
      </c>
      <c r="O89" s="6" t="s">
        <v>18</v>
      </c>
      <c r="P89" s="6" t="s">
        <v>355</v>
      </c>
      <c r="Q89" s="6" t="s">
        <v>19</v>
      </c>
      <c r="R89" s="6" t="s">
        <v>36</v>
      </c>
    </row>
    <row r="90" spans="1:19" s="6" customFormat="1" ht="26.1" customHeight="1" x14ac:dyDescent="0.25">
      <c r="A90" s="52" t="s">
        <v>100</v>
      </c>
      <c r="B90" s="6" t="s">
        <v>349</v>
      </c>
      <c r="C90" s="6">
        <v>2018</v>
      </c>
      <c r="D90" s="6" t="s">
        <v>323</v>
      </c>
      <c r="E90" s="6" t="s">
        <v>502</v>
      </c>
      <c r="F90" s="6" t="s">
        <v>324</v>
      </c>
      <c r="G90" s="6" t="s">
        <v>202</v>
      </c>
      <c r="H90" s="6" t="s">
        <v>53</v>
      </c>
      <c r="I90" s="6" t="s">
        <v>12</v>
      </c>
      <c r="J90" s="61" t="s">
        <v>514</v>
      </c>
      <c r="K90" s="61" t="s">
        <v>457</v>
      </c>
      <c r="L90" s="6" t="s">
        <v>19</v>
      </c>
      <c r="M90" s="6" t="s">
        <v>36</v>
      </c>
      <c r="N90" s="6" t="s">
        <v>36</v>
      </c>
      <c r="O90" s="6" t="s">
        <v>36</v>
      </c>
      <c r="P90" s="6" t="s">
        <v>36</v>
      </c>
      <c r="Q90" s="6" t="s">
        <v>36</v>
      </c>
      <c r="R90" s="6" t="s">
        <v>36</v>
      </c>
    </row>
    <row r="91" spans="1:19" s="6" customFormat="1" ht="26.1" customHeight="1" x14ac:dyDescent="0.25">
      <c r="A91" s="52" t="s">
        <v>100</v>
      </c>
      <c r="B91" s="6" t="s">
        <v>33</v>
      </c>
      <c r="C91" s="6">
        <v>2017</v>
      </c>
      <c r="D91" s="6" t="s">
        <v>42</v>
      </c>
      <c r="E91" s="6" t="s">
        <v>502</v>
      </c>
      <c r="F91" s="6" t="s">
        <v>43</v>
      </c>
      <c r="G91" s="6" t="s">
        <v>44</v>
      </c>
      <c r="H91" s="6" t="s">
        <v>35</v>
      </c>
      <c r="I91" s="6" t="s">
        <v>12</v>
      </c>
      <c r="J91" s="6" t="s">
        <v>420</v>
      </c>
      <c r="K91" s="6" t="s">
        <v>457</v>
      </c>
      <c r="L91" s="6" t="s">
        <v>19</v>
      </c>
      <c r="M91" s="6" t="s">
        <v>36</v>
      </c>
      <c r="N91" s="6" t="s">
        <v>36</v>
      </c>
      <c r="O91" s="6" t="s">
        <v>36</v>
      </c>
      <c r="P91" s="6" t="s">
        <v>36</v>
      </c>
      <c r="Q91" s="6" t="s">
        <v>36</v>
      </c>
      <c r="R91" s="6" t="s">
        <v>36</v>
      </c>
    </row>
    <row r="92" spans="1:19" s="6" customFormat="1" ht="26.1" customHeight="1" x14ac:dyDescent="0.25">
      <c r="A92" s="52" t="s">
        <v>45</v>
      </c>
      <c r="B92" s="6" t="s">
        <v>33</v>
      </c>
      <c r="C92" s="6">
        <v>2017</v>
      </c>
      <c r="D92" s="6" t="s">
        <v>47</v>
      </c>
      <c r="E92" s="6" t="s">
        <v>502</v>
      </c>
      <c r="F92" s="6" t="s">
        <v>46</v>
      </c>
      <c r="G92" s="6" t="s">
        <v>37</v>
      </c>
      <c r="H92" s="6" t="s">
        <v>35</v>
      </c>
      <c r="I92" s="6" t="s">
        <v>12</v>
      </c>
      <c r="J92" s="61" t="s">
        <v>432</v>
      </c>
      <c r="K92" s="61" t="s">
        <v>457</v>
      </c>
      <c r="L92" s="6" t="s">
        <v>19</v>
      </c>
      <c r="M92" s="6" t="s">
        <v>36</v>
      </c>
      <c r="N92" s="6" t="s">
        <v>36</v>
      </c>
      <c r="O92" s="6" t="s">
        <v>36</v>
      </c>
      <c r="P92" s="6" t="s">
        <v>36</v>
      </c>
      <c r="Q92" s="6" t="s">
        <v>36</v>
      </c>
      <c r="R92" s="6" t="s">
        <v>36</v>
      </c>
    </row>
    <row r="93" spans="1:19" s="6" customFormat="1" ht="26.1" customHeight="1" x14ac:dyDescent="0.25">
      <c r="A93" s="52" t="s">
        <v>150</v>
      </c>
      <c r="B93" s="6" t="s">
        <v>349</v>
      </c>
      <c r="C93" s="6">
        <v>2018</v>
      </c>
      <c r="D93" s="6" t="s">
        <v>362</v>
      </c>
      <c r="E93" s="6" t="s">
        <v>502</v>
      </c>
      <c r="F93" s="6" t="s">
        <v>293</v>
      </c>
      <c r="G93" s="6" t="s">
        <v>148</v>
      </c>
      <c r="H93" s="6" t="s">
        <v>35</v>
      </c>
      <c r="I93" s="7" t="s">
        <v>12</v>
      </c>
      <c r="J93" s="7" t="s">
        <v>419</v>
      </c>
      <c r="K93" s="7" t="s">
        <v>457</v>
      </c>
      <c r="L93" s="7" t="s">
        <v>19</v>
      </c>
      <c r="M93" s="7" t="s">
        <v>36</v>
      </c>
      <c r="N93" s="7" t="s">
        <v>36</v>
      </c>
      <c r="O93" s="7" t="s">
        <v>36</v>
      </c>
      <c r="P93" s="7" t="s">
        <v>36</v>
      </c>
      <c r="Q93" s="7" t="s">
        <v>36</v>
      </c>
      <c r="R93" s="7" t="s">
        <v>36</v>
      </c>
    </row>
    <row r="94" spans="1:19" s="6" customFormat="1" ht="26.1" customHeight="1" x14ac:dyDescent="0.25">
      <c r="A94" s="52" t="s">
        <v>150</v>
      </c>
      <c r="B94" s="6" t="s">
        <v>349</v>
      </c>
      <c r="C94" s="6">
        <v>2018</v>
      </c>
      <c r="D94" s="6" t="s">
        <v>284</v>
      </c>
      <c r="E94" s="6" t="s">
        <v>140</v>
      </c>
      <c r="F94" s="6" t="s">
        <v>291</v>
      </c>
      <c r="G94" s="6" t="s">
        <v>256</v>
      </c>
      <c r="H94" s="6" t="s">
        <v>35</v>
      </c>
      <c r="I94" s="7" t="s">
        <v>12</v>
      </c>
      <c r="J94" s="7" t="s">
        <v>422</v>
      </c>
      <c r="K94" s="7" t="s">
        <v>457</v>
      </c>
      <c r="L94" s="7" t="s">
        <v>19</v>
      </c>
      <c r="M94" s="7" t="s">
        <v>36</v>
      </c>
      <c r="N94" s="7" t="s">
        <v>36</v>
      </c>
      <c r="O94" s="7" t="s">
        <v>36</v>
      </c>
      <c r="P94" s="7" t="s">
        <v>36</v>
      </c>
      <c r="Q94" s="7" t="s">
        <v>36</v>
      </c>
      <c r="R94" s="7" t="s">
        <v>36</v>
      </c>
    </row>
    <row r="95" spans="1:19" s="6" customFormat="1" ht="26.1" customHeight="1" x14ac:dyDescent="0.25">
      <c r="A95" s="52" t="s">
        <v>185</v>
      </c>
      <c r="B95" s="7" t="s">
        <v>349</v>
      </c>
      <c r="C95" s="7">
        <v>2018</v>
      </c>
      <c r="D95" s="7">
        <v>55</v>
      </c>
      <c r="E95" s="6" t="s">
        <v>140</v>
      </c>
      <c r="F95" s="7" t="s">
        <v>322</v>
      </c>
      <c r="G95" s="7" t="s">
        <v>63</v>
      </c>
      <c r="H95" s="7" t="s">
        <v>53</v>
      </c>
      <c r="I95" s="7" t="s">
        <v>9</v>
      </c>
      <c r="J95" s="7" t="s">
        <v>419</v>
      </c>
      <c r="K95" s="7" t="s">
        <v>435</v>
      </c>
      <c r="L95" s="7" t="s">
        <v>19</v>
      </c>
      <c r="M95" s="7" t="s">
        <v>36</v>
      </c>
      <c r="N95" s="7" t="s">
        <v>36</v>
      </c>
      <c r="O95" s="7" t="s">
        <v>36</v>
      </c>
      <c r="P95" s="7" t="s">
        <v>36</v>
      </c>
      <c r="Q95" s="7" t="s">
        <v>36</v>
      </c>
      <c r="R95" s="7" t="s">
        <v>36</v>
      </c>
      <c r="S95" s="7" t="s">
        <v>195</v>
      </c>
    </row>
    <row r="96" spans="1:19" s="6" customFormat="1" ht="26.1" customHeight="1" x14ac:dyDescent="0.25"/>
    <row r="97" s="6" customFormat="1" ht="26.1" customHeight="1" x14ac:dyDescent="0.25"/>
  </sheetData>
  <sheetProtection algorithmName="SHA-512" hashValue="lH7uCu/z6CM9qqk/l1j+PnSUytBg7D4TZxE8rXWiEsIhVw1ewgruLrvVWf1AUyR4RCooA0LEvxedWc2sPYCziw==" saltValue="P1PwK+FlwcfF4xsGNuPMJQ==" spinCount="100000" sheet="1" objects="1" scenarios="1" sort="0" autoFilter="0"/>
  <autoFilter ref="A1:S95">
    <sortState ref="A2:AL95">
      <sortCondition ref="D1:D95"/>
    </sortState>
  </autoFilter>
  <conditionalFormatting sqref="A72:J72 A2:J2 L72:S72 L2:S2 A73:S95 A3:S71">
    <cfRule type="expression" dxfId="0" priority="1">
      <formula>MOD(ROW(), 2)=1</formula>
    </cfRule>
  </conditionalFormatting>
  <hyperlinks>
    <hyperlink ref="A2" r:id="rId1"/>
    <hyperlink ref="A3" r:id="rId2"/>
    <hyperlink ref="A21:A23" r:id="rId3" display="Patient Experience and Function"/>
    <hyperlink ref="A28" r:id="rId4"/>
    <hyperlink ref="A36" r:id="rId5"/>
    <hyperlink ref="A38" r:id="rId6"/>
    <hyperlink ref="A55" r:id="rId7"/>
    <hyperlink ref="A61" r:id="rId8"/>
    <hyperlink ref="A63" r:id="rId9"/>
    <hyperlink ref="A68:A71" r:id="rId10" display="Patient Experience and Function"/>
    <hyperlink ref="A87:A88" r:id="rId11" display="Patient Experience and Function"/>
    <hyperlink ref="A39" r:id="rId12"/>
    <hyperlink ref="A84:A86" r:id="rId13" display="All-Cause Admissions and Readmissions"/>
    <hyperlink ref="A15" r:id="rId14"/>
    <hyperlink ref="A41:A45" r:id="rId15" display="Behavioral Health and Substance Use"/>
    <hyperlink ref="A48" r:id="rId16"/>
    <hyperlink ref="A65:A67" r:id="rId17" display="Behavioral Health and Substance Use"/>
    <hyperlink ref="A73" r:id="rId18"/>
    <hyperlink ref="A79" r:id="rId19"/>
    <hyperlink ref="A81" r:id="rId20"/>
    <hyperlink ref="A90:A91" r:id="rId21" display="Behavioral Health and Substance Use"/>
    <hyperlink ref="A24" r:id="rId22"/>
    <hyperlink ref="A25:A26" r:id="rId23" display="Cancer"/>
    <hyperlink ref="A75:A78" r:id="rId24" display="Cancer"/>
    <hyperlink ref="A93:A94" r:id="rId25" display="Cancer"/>
    <hyperlink ref="A20" r:id="rId26"/>
    <hyperlink ref="A30:A33" r:id="rId27" display="Cardiovascular"/>
    <hyperlink ref="A64" r:id="rId28"/>
    <hyperlink ref="A89" r:id="rId29"/>
    <hyperlink ref="A34" r:id="rId30"/>
    <hyperlink ref="A35" r:id="rId31"/>
    <hyperlink ref="A37" r:id="rId32"/>
    <hyperlink ref="A92" r:id="rId33"/>
    <hyperlink ref="A72" r:id="rId34"/>
    <hyperlink ref="A5" r:id="rId35"/>
    <hyperlink ref="A6" r:id="rId36"/>
    <hyperlink ref="A46" r:id="rId37"/>
    <hyperlink ref="A49:A54" r:id="rId38" display="Prevention and Population Health"/>
    <hyperlink ref="A7" r:id="rId39"/>
    <hyperlink ref="A8:A14" r:id="rId40" display="Primary Care and Chronic Illness"/>
    <hyperlink ref="A95" r:id="rId41"/>
    <hyperlink ref="A82" r:id="rId42"/>
    <hyperlink ref="A83" r:id="rId43"/>
    <hyperlink ref="A4" r:id="rId44"/>
    <hyperlink ref="A16:A19" r:id="rId45" display="Surgery"/>
    <hyperlink ref="A29" r:id="rId46"/>
    <hyperlink ref="A40" r:id="rId47"/>
    <hyperlink ref="A47" r:id="rId48"/>
    <hyperlink ref="A56:A60" r:id="rId49" display="Surgery"/>
    <hyperlink ref="A62" r:id="rId50"/>
    <hyperlink ref="A74" r:id="rId51"/>
    <hyperlink ref="A80" r:id="rId52"/>
    <hyperlink ref="A27" r:id="rId53"/>
  </hyperlinks>
  <pageMargins left="0.7" right="0.7" top="0.75" bottom="0.75" header="0.3" footer="0.3"/>
  <pageSetup orientation="portrait" r:id="rId54"/>
  <legacyDrawing r:id="rId55"/>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Sheet2!$A$3:$A$9</xm:f>
          </x14:formula1>
          <xm:sqref>J55 I1:I35 J94:J95 K44:K54 J72 K56:K71 K73:K1048576 J2:J4 K3:K35 J21:J22 J57:J60 J62 J75 J84:J86 J89:J90 J92 I44:I56 I59:I1048576</xm:sqref>
        </x14:dataValidation>
        <x14:dataValidation type="list" allowBlank="1" showInputMessage="1" showErrorMessage="1">
          <x14:formula1>
            <xm:f>Sheet2!$B$3:$B$4</xm:f>
          </x14:formula1>
          <xm:sqref>L1:L35 L44:L1048576</xm:sqref>
        </x14:dataValidation>
        <x14:dataValidation type="list" allowBlank="1" showInputMessage="1" showErrorMessage="1">
          <x14:formula1>
            <xm:f>'C:\Users\eorourke\Desktop\[Social Risk Trial Data_local backup.xlsx]Sheet2'!#REF!</xm:f>
          </x14:formula1>
          <xm:sqref>I36:I43 J39 K36:K43 L38:L43</xm:sqref>
        </x14:dataValidation>
        <x14:dataValidation type="list" allowBlank="1" showInputMessage="1" showErrorMessage="1">
          <x14:formula1>
            <xm:f>'Data Lists'!$A$2:$A$5</xm:f>
          </x14:formula1>
          <xm:sqref>E2:E95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J31" sqref="J31"/>
    </sheetView>
  </sheetViews>
  <sheetFormatPr defaultRowHeight="15" x14ac:dyDescent="0.25"/>
  <sheetData>
    <row r="1" spans="1:1" x14ac:dyDescent="0.25">
      <c r="A1" s="51" t="s">
        <v>86</v>
      </c>
    </row>
    <row r="2" spans="1:1" x14ac:dyDescent="0.25">
      <c r="A2" t="s">
        <v>502</v>
      </c>
    </row>
    <row r="3" spans="1:1" x14ac:dyDescent="0.25">
      <c r="A3" t="s">
        <v>140</v>
      </c>
    </row>
    <row r="4" spans="1:1" x14ac:dyDescent="0.25">
      <c r="A4" t="s">
        <v>350</v>
      </c>
    </row>
    <row r="5" spans="1:1" x14ac:dyDescent="0.25">
      <c r="A5" t="s">
        <v>503</v>
      </c>
    </row>
  </sheetData>
  <sheetProtection algorithmName="SHA-512" hashValue="mpTcBZiBMVVt4XDCBQCKBZeDcrwlUZQQX89lTUQTaUgPO0uCv6+xhyDl9y4aGtQod234G+9b8JS7K6eXzM6fIQ==" saltValue="Hmnc1rKTWxaM7D8OcPytf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5" sqref="A15"/>
    </sheetView>
  </sheetViews>
  <sheetFormatPr defaultRowHeight="15" x14ac:dyDescent="0.25"/>
  <cols>
    <col min="1" max="1" width="10.85546875" customWidth="1"/>
  </cols>
  <sheetData>
    <row r="1" spans="1:5" x14ac:dyDescent="0.25">
      <c r="A1" t="s">
        <v>16</v>
      </c>
      <c r="B1" t="s">
        <v>17</v>
      </c>
      <c r="C1" t="s">
        <v>20</v>
      </c>
      <c r="D1" t="s">
        <v>21</v>
      </c>
      <c r="E1" t="s">
        <v>22</v>
      </c>
    </row>
    <row r="3" spans="1:5" x14ac:dyDescent="0.25">
      <c r="A3" t="s">
        <v>15</v>
      </c>
      <c r="B3" t="s">
        <v>18</v>
      </c>
      <c r="C3" t="s">
        <v>18</v>
      </c>
      <c r="D3" t="s">
        <v>18</v>
      </c>
      <c r="E3" t="s">
        <v>25</v>
      </c>
    </row>
    <row r="4" spans="1:5" x14ac:dyDescent="0.25">
      <c r="A4" t="s">
        <v>9</v>
      </c>
      <c r="B4" t="s">
        <v>19</v>
      </c>
      <c r="C4" t="s">
        <v>19</v>
      </c>
      <c r="D4" t="s">
        <v>19</v>
      </c>
      <c r="E4" t="s">
        <v>23</v>
      </c>
    </row>
    <row r="5" spans="1:5" x14ac:dyDescent="0.25">
      <c r="A5" t="s">
        <v>10</v>
      </c>
      <c r="E5" t="s">
        <v>24</v>
      </c>
    </row>
    <row r="6" spans="1:5" x14ac:dyDescent="0.25">
      <c r="A6" t="s">
        <v>11</v>
      </c>
      <c r="E6" t="s">
        <v>14</v>
      </c>
    </row>
    <row r="7" spans="1:5" x14ac:dyDescent="0.25">
      <c r="A7" t="s">
        <v>12</v>
      </c>
    </row>
    <row r="8" spans="1:5" x14ac:dyDescent="0.25">
      <c r="A8" t="s">
        <v>13</v>
      </c>
    </row>
    <row r="9" spans="1:5" x14ac:dyDescent="0.25">
      <c r="A9" t="s">
        <v>14</v>
      </c>
    </row>
    <row r="13" spans="1:5" x14ac:dyDescent="0.25">
      <c r="A13" t="s">
        <v>29</v>
      </c>
    </row>
    <row r="14" spans="1:5" x14ac:dyDescent="0.25">
      <c r="A14" t="s">
        <v>30</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95"/>
  <sheetViews>
    <sheetView workbookViewId="0">
      <selection activeCell="A51" sqref="A51"/>
    </sheetView>
  </sheetViews>
  <sheetFormatPr defaultRowHeight="15" x14ac:dyDescent="0.25"/>
  <cols>
    <col min="1" max="1" width="44.5703125" customWidth="1"/>
    <col min="2" max="2" width="22" customWidth="1"/>
    <col min="3" max="3" width="23.85546875" customWidth="1"/>
    <col min="5" max="5" width="26" hidden="1" customWidth="1"/>
    <col min="6" max="6" width="20.85546875" customWidth="1"/>
  </cols>
  <sheetData>
    <row r="1" spans="1:6" x14ac:dyDescent="0.25">
      <c r="A1" t="s">
        <v>85</v>
      </c>
      <c r="B1" t="s">
        <v>2</v>
      </c>
      <c r="C1" t="s">
        <v>86</v>
      </c>
      <c r="D1" t="s">
        <v>0</v>
      </c>
      <c r="E1" t="s">
        <v>267</v>
      </c>
      <c r="F1" t="s">
        <v>87</v>
      </c>
    </row>
    <row r="2" spans="1:6" hidden="1" x14ac:dyDescent="0.25">
      <c r="A2" t="s">
        <v>88</v>
      </c>
      <c r="B2" t="s">
        <v>80</v>
      </c>
      <c r="C2" t="s">
        <v>89</v>
      </c>
      <c r="D2" t="s">
        <v>90</v>
      </c>
      <c r="E2" t="s">
        <v>91</v>
      </c>
      <c r="F2" t="s">
        <v>92</v>
      </c>
    </row>
    <row r="3" spans="1:6" hidden="1" x14ac:dyDescent="0.25">
      <c r="A3" t="s">
        <v>93</v>
      </c>
      <c r="B3" t="s">
        <v>80</v>
      </c>
      <c r="C3" t="s">
        <v>89</v>
      </c>
      <c r="D3" t="s">
        <v>90</v>
      </c>
      <c r="E3" t="s">
        <v>91</v>
      </c>
      <c r="F3" t="s">
        <v>92</v>
      </c>
    </row>
    <row r="4" spans="1:6" hidden="1" x14ac:dyDescent="0.25">
      <c r="A4" t="s">
        <v>94</v>
      </c>
      <c r="B4" t="s">
        <v>95</v>
      </c>
      <c r="C4" t="s">
        <v>89</v>
      </c>
      <c r="D4" t="s">
        <v>90</v>
      </c>
      <c r="E4" t="s">
        <v>91</v>
      </c>
      <c r="F4" t="s">
        <v>92</v>
      </c>
    </row>
    <row r="5" spans="1:6" hidden="1" x14ac:dyDescent="0.25">
      <c r="A5" t="s">
        <v>96</v>
      </c>
      <c r="B5" t="s">
        <v>95</v>
      </c>
      <c r="C5" t="s">
        <v>97</v>
      </c>
      <c r="D5" t="s">
        <v>90</v>
      </c>
      <c r="E5" t="s">
        <v>91</v>
      </c>
      <c r="F5" t="s">
        <v>92</v>
      </c>
    </row>
    <row r="6" spans="1:6" hidden="1" x14ac:dyDescent="0.25">
      <c r="A6" t="s">
        <v>98</v>
      </c>
      <c r="B6" t="s">
        <v>99</v>
      </c>
      <c r="C6" t="s">
        <v>89</v>
      </c>
      <c r="D6" t="s">
        <v>100</v>
      </c>
      <c r="E6" t="s">
        <v>91</v>
      </c>
      <c r="F6" t="s">
        <v>92</v>
      </c>
    </row>
    <row r="7" spans="1:6" hidden="1" x14ac:dyDescent="0.25">
      <c r="A7" t="s">
        <v>101</v>
      </c>
      <c r="B7" t="s">
        <v>99</v>
      </c>
      <c r="C7" t="s">
        <v>89</v>
      </c>
      <c r="D7" t="s">
        <v>100</v>
      </c>
      <c r="E7" t="s">
        <v>91</v>
      </c>
      <c r="F7" t="s">
        <v>92</v>
      </c>
    </row>
    <row r="8" spans="1:6" hidden="1" x14ac:dyDescent="0.25">
      <c r="A8" t="s">
        <v>102</v>
      </c>
      <c r="B8" t="s">
        <v>99</v>
      </c>
      <c r="C8" t="s">
        <v>103</v>
      </c>
      <c r="D8" t="s">
        <v>100</v>
      </c>
      <c r="E8" t="s">
        <v>91</v>
      </c>
      <c r="F8" t="s">
        <v>92</v>
      </c>
    </row>
    <row r="9" spans="1:6" hidden="1" x14ac:dyDescent="0.25">
      <c r="A9" t="s">
        <v>104</v>
      </c>
      <c r="B9" t="s">
        <v>105</v>
      </c>
      <c r="C9" t="s">
        <v>89</v>
      </c>
      <c r="D9" t="s">
        <v>100</v>
      </c>
      <c r="E9" t="s">
        <v>91</v>
      </c>
      <c r="F9" t="s">
        <v>92</v>
      </c>
    </row>
    <row r="10" spans="1:6" hidden="1" x14ac:dyDescent="0.25">
      <c r="A10" t="s">
        <v>106</v>
      </c>
      <c r="B10" t="s">
        <v>41</v>
      </c>
      <c r="C10" t="s">
        <v>89</v>
      </c>
      <c r="D10" t="s">
        <v>100</v>
      </c>
      <c r="E10" t="s">
        <v>91</v>
      </c>
      <c r="F10" t="s">
        <v>92</v>
      </c>
    </row>
    <row r="11" spans="1:6" hidden="1" x14ac:dyDescent="0.25">
      <c r="A11" t="s">
        <v>107</v>
      </c>
      <c r="B11" t="s">
        <v>108</v>
      </c>
      <c r="C11" t="s">
        <v>97</v>
      </c>
      <c r="D11" t="s">
        <v>109</v>
      </c>
      <c r="E11" t="s">
        <v>110</v>
      </c>
      <c r="F11" t="s">
        <v>92</v>
      </c>
    </row>
    <row r="12" spans="1:6" hidden="1" x14ac:dyDescent="0.25">
      <c r="A12" t="s">
        <v>111</v>
      </c>
      <c r="B12" t="s">
        <v>112</v>
      </c>
      <c r="C12" t="s">
        <v>89</v>
      </c>
      <c r="D12" t="s">
        <v>45</v>
      </c>
      <c r="E12" t="s">
        <v>91</v>
      </c>
      <c r="F12" t="s">
        <v>92</v>
      </c>
    </row>
    <row r="13" spans="1:6" hidden="1" x14ac:dyDescent="0.25">
      <c r="A13" t="s">
        <v>113</v>
      </c>
      <c r="B13" t="s">
        <v>57</v>
      </c>
      <c r="C13" t="s">
        <v>114</v>
      </c>
      <c r="D13" t="s">
        <v>48</v>
      </c>
      <c r="E13" t="s">
        <v>91</v>
      </c>
      <c r="F13" t="s">
        <v>92</v>
      </c>
    </row>
    <row r="14" spans="1:6" hidden="1" x14ac:dyDescent="0.25">
      <c r="A14" t="s">
        <v>115</v>
      </c>
      <c r="B14" t="s">
        <v>50</v>
      </c>
      <c r="C14" t="s">
        <v>89</v>
      </c>
      <c r="D14" t="s">
        <v>48</v>
      </c>
      <c r="E14" t="s">
        <v>91</v>
      </c>
      <c r="F14" t="s">
        <v>92</v>
      </c>
    </row>
    <row r="15" spans="1:6" hidden="1" x14ac:dyDescent="0.25">
      <c r="A15" t="s">
        <v>116</v>
      </c>
      <c r="B15" t="s">
        <v>50</v>
      </c>
      <c r="C15" t="s">
        <v>89</v>
      </c>
      <c r="D15" t="s">
        <v>48</v>
      </c>
      <c r="E15" t="s">
        <v>91</v>
      </c>
      <c r="F15" t="s">
        <v>92</v>
      </c>
    </row>
    <row r="16" spans="1:6" hidden="1" x14ac:dyDescent="0.25">
      <c r="A16" t="s">
        <v>117</v>
      </c>
      <c r="B16" t="s">
        <v>50</v>
      </c>
      <c r="C16" t="s">
        <v>89</v>
      </c>
      <c r="D16" t="s">
        <v>48</v>
      </c>
      <c r="E16" t="s">
        <v>91</v>
      </c>
      <c r="F16" t="s">
        <v>92</v>
      </c>
    </row>
    <row r="17" spans="1:6" hidden="1" x14ac:dyDescent="0.25">
      <c r="A17" t="s">
        <v>118</v>
      </c>
      <c r="B17" t="s">
        <v>50</v>
      </c>
      <c r="C17" t="s">
        <v>89</v>
      </c>
      <c r="D17" t="s">
        <v>48</v>
      </c>
      <c r="E17" t="s">
        <v>119</v>
      </c>
      <c r="F17" t="s">
        <v>92</v>
      </c>
    </row>
    <row r="18" spans="1:6" hidden="1" x14ac:dyDescent="0.25">
      <c r="A18" t="s">
        <v>120</v>
      </c>
      <c r="B18" t="s">
        <v>121</v>
      </c>
      <c r="C18" t="s">
        <v>122</v>
      </c>
      <c r="D18" t="s">
        <v>123</v>
      </c>
      <c r="E18" t="s">
        <v>91</v>
      </c>
      <c r="F18" t="s">
        <v>92</v>
      </c>
    </row>
    <row r="19" spans="1:6" hidden="1" x14ac:dyDescent="0.25">
      <c r="A19" t="s">
        <v>124</v>
      </c>
      <c r="B19" t="s">
        <v>125</v>
      </c>
      <c r="C19" t="s">
        <v>89</v>
      </c>
      <c r="D19" t="s">
        <v>123</v>
      </c>
      <c r="E19" t="s">
        <v>126</v>
      </c>
      <c r="F19" t="s">
        <v>92</v>
      </c>
    </row>
    <row r="20" spans="1:6" hidden="1" x14ac:dyDescent="0.25">
      <c r="A20" t="s">
        <v>127</v>
      </c>
      <c r="B20" t="s">
        <v>128</v>
      </c>
      <c r="C20" t="s">
        <v>97</v>
      </c>
      <c r="D20" t="s">
        <v>123</v>
      </c>
      <c r="E20" t="s">
        <v>91</v>
      </c>
      <c r="F20" t="s">
        <v>92</v>
      </c>
    </row>
    <row r="21" spans="1:6" hidden="1" x14ac:dyDescent="0.25">
      <c r="A21" t="s">
        <v>129</v>
      </c>
      <c r="B21" t="s">
        <v>130</v>
      </c>
      <c r="C21" t="s">
        <v>103</v>
      </c>
      <c r="D21" t="s">
        <v>123</v>
      </c>
      <c r="E21" t="s">
        <v>91</v>
      </c>
      <c r="F21" t="s">
        <v>92</v>
      </c>
    </row>
    <row r="22" spans="1:6" hidden="1" x14ac:dyDescent="0.25">
      <c r="A22" t="s">
        <v>131</v>
      </c>
      <c r="B22" t="s">
        <v>130</v>
      </c>
      <c r="C22" t="s">
        <v>132</v>
      </c>
      <c r="D22" t="s">
        <v>123</v>
      </c>
      <c r="E22" t="s">
        <v>91</v>
      </c>
      <c r="F22" t="s">
        <v>92</v>
      </c>
    </row>
    <row r="23" spans="1:6" hidden="1" x14ac:dyDescent="0.25">
      <c r="A23" t="s">
        <v>133</v>
      </c>
      <c r="B23" t="s">
        <v>130</v>
      </c>
      <c r="C23" t="s">
        <v>103</v>
      </c>
      <c r="D23" t="s">
        <v>123</v>
      </c>
      <c r="E23" t="s">
        <v>91</v>
      </c>
      <c r="F23" t="s">
        <v>92</v>
      </c>
    </row>
    <row r="24" spans="1:6" hidden="1" x14ac:dyDescent="0.25">
      <c r="A24" t="s">
        <v>134</v>
      </c>
      <c r="B24" t="s">
        <v>130</v>
      </c>
      <c r="C24" t="s">
        <v>103</v>
      </c>
      <c r="D24" t="s">
        <v>123</v>
      </c>
      <c r="E24" t="s">
        <v>91</v>
      </c>
      <c r="F24" t="s">
        <v>92</v>
      </c>
    </row>
    <row r="25" spans="1:6" hidden="1" x14ac:dyDescent="0.25">
      <c r="A25" t="s">
        <v>135</v>
      </c>
      <c r="B25" t="s">
        <v>63</v>
      </c>
      <c r="C25" t="s">
        <v>89</v>
      </c>
      <c r="D25" t="s">
        <v>61</v>
      </c>
      <c r="E25" t="s">
        <v>126</v>
      </c>
      <c r="F25" t="s">
        <v>92</v>
      </c>
    </row>
    <row r="26" spans="1:6" hidden="1" x14ac:dyDescent="0.25">
      <c r="A26" t="s">
        <v>136</v>
      </c>
      <c r="B26" t="s">
        <v>63</v>
      </c>
      <c r="C26" t="s">
        <v>89</v>
      </c>
      <c r="D26" t="s">
        <v>61</v>
      </c>
      <c r="E26" t="s">
        <v>137</v>
      </c>
      <c r="F26" t="s">
        <v>92</v>
      </c>
    </row>
    <row r="27" spans="1:6" hidden="1" x14ac:dyDescent="0.25">
      <c r="A27" t="s">
        <v>138</v>
      </c>
      <c r="B27" t="s">
        <v>139</v>
      </c>
      <c r="C27" t="s">
        <v>140</v>
      </c>
      <c r="D27" t="s">
        <v>61</v>
      </c>
      <c r="E27" t="s">
        <v>91</v>
      </c>
      <c r="F27" t="s">
        <v>92</v>
      </c>
    </row>
    <row r="28" spans="1:6" hidden="1" x14ac:dyDescent="0.25">
      <c r="A28" t="s">
        <v>141</v>
      </c>
      <c r="B28" t="s">
        <v>142</v>
      </c>
      <c r="C28" t="s">
        <v>103</v>
      </c>
      <c r="D28" t="s">
        <v>61</v>
      </c>
      <c r="E28" t="s">
        <v>91</v>
      </c>
      <c r="F28" t="s">
        <v>92</v>
      </c>
    </row>
    <row r="29" spans="1:6" hidden="1" x14ac:dyDescent="0.25">
      <c r="A29" t="s">
        <v>143</v>
      </c>
      <c r="B29" t="s">
        <v>142</v>
      </c>
      <c r="C29" t="s">
        <v>103</v>
      </c>
      <c r="D29" t="s">
        <v>61</v>
      </c>
      <c r="E29" t="s">
        <v>91</v>
      </c>
      <c r="F29" t="s">
        <v>92</v>
      </c>
    </row>
    <row r="30" spans="1:6" hidden="1" x14ac:dyDescent="0.25">
      <c r="A30" t="s">
        <v>144</v>
      </c>
      <c r="B30" t="s">
        <v>142</v>
      </c>
      <c r="C30" t="s">
        <v>89</v>
      </c>
      <c r="D30" t="s">
        <v>61</v>
      </c>
      <c r="E30" t="s">
        <v>91</v>
      </c>
      <c r="F30" t="s">
        <v>92</v>
      </c>
    </row>
    <row r="31" spans="1:6" hidden="1" x14ac:dyDescent="0.25">
      <c r="A31" t="s">
        <v>145</v>
      </c>
      <c r="B31" t="s">
        <v>142</v>
      </c>
      <c r="C31" t="s">
        <v>89</v>
      </c>
      <c r="D31" t="s">
        <v>61</v>
      </c>
      <c r="E31" t="s">
        <v>91</v>
      </c>
      <c r="F31" t="s">
        <v>92</v>
      </c>
    </row>
    <row r="32" spans="1:6" hidden="1" x14ac:dyDescent="0.25">
      <c r="A32" t="s">
        <v>146</v>
      </c>
      <c r="B32" t="s">
        <v>142</v>
      </c>
      <c r="C32" t="s">
        <v>89</v>
      </c>
      <c r="D32" t="s">
        <v>61</v>
      </c>
      <c r="E32" t="s">
        <v>91</v>
      </c>
      <c r="F32" t="s">
        <v>92</v>
      </c>
    </row>
    <row r="33" spans="1:6" hidden="1" x14ac:dyDescent="0.25">
      <c r="A33" t="s">
        <v>147</v>
      </c>
      <c r="B33" t="s">
        <v>148</v>
      </c>
      <c r="C33" t="s">
        <v>149</v>
      </c>
      <c r="D33" t="s">
        <v>150</v>
      </c>
      <c r="E33" t="s">
        <v>91</v>
      </c>
      <c r="F33" t="s">
        <v>92</v>
      </c>
    </row>
    <row r="34" spans="1:6" x14ac:dyDescent="0.25">
      <c r="A34" t="s">
        <v>151</v>
      </c>
      <c r="B34" t="s">
        <v>152</v>
      </c>
      <c r="C34" t="s">
        <v>153</v>
      </c>
      <c r="D34" t="s">
        <v>90</v>
      </c>
      <c r="E34" t="s">
        <v>154</v>
      </c>
      <c r="F34" t="s">
        <v>155</v>
      </c>
    </row>
    <row r="35" spans="1:6" x14ac:dyDescent="0.25">
      <c r="A35" t="s">
        <v>156</v>
      </c>
      <c r="B35" t="s">
        <v>152</v>
      </c>
      <c r="C35" t="s">
        <v>153</v>
      </c>
      <c r="D35" t="s">
        <v>90</v>
      </c>
      <c r="E35" t="s">
        <v>157</v>
      </c>
      <c r="F35" t="s">
        <v>155</v>
      </c>
    </row>
    <row r="36" spans="1:6" x14ac:dyDescent="0.25">
      <c r="A36" t="s">
        <v>158</v>
      </c>
      <c r="B36" t="s">
        <v>152</v>
      </c>
      <c r="C36" t="s">
        <v>153</v>
      </c>
      <c r="D36" t="s">
        <v>90</v>
      </c>
      <c r="E36" t="s">
        <v>154</v>
      </c>
      <c r="F36" t="s">
        <v>155</v>
      </c>
    </row>
    <row r="37" spans="1:6" x14ac:dyDescent="0.25">
      <c r="A37" t="s">
        <v>159</v>
      </c>
      <c r="B37" t="s">
        <v>152</v>
      </c>
      <c r="C37" t="s">
        <v>153</v>
      </c>
      <c r="D37" t="s">
        <v>90</v>
      </c>
      <c r="E37" t="s">
        <v>154</v>
      </c>
      <c r="F37" t="s">
        <v>155</v>
      </c>
    </row>
    <row r="38" spans="1:6" x14ac:dyDescent="0.25">
      <c r="A38" t="s">
        <v>160</v>
      </c>
      <c r="B38" t="s">
        <v>161</v>
      </c>
      <c r="C38" t="s">
        <v>153</v>
      </c>
      <c r="D38" t="s">
        <v>90</v>
      </c>
      <c r="E38" t="s">
        <v>154</v>
      </c>
      <c r="F38" t="s">
        <v>155</v>
      </c>
    </row>
    <row r="39" spans="1:6" x14ac:dyDescent="0.25">
      <c r="A39" t="s">
        <v>162</v>
      </c>
      <c r="B39" t="s">
        <v>112</v>
      </c>
      <c r="C39" t="s">
        <v>153</v>
      </c>
      <c r="D39" t="s">
        <v>90</v>
      </c>
      <c r="E39" t="s">
        <v>163</v>
      </c>
      <c r="F39" t="s">
        <v>155</v>
      </c>
    </row>
    <row r="40" spans="1:6" x14ac:dyDescent="0.25">
      <c r="A40" t="s">
        <v>164</v>
      </c>
      <c r="B40" t="s">
        <v>152</v>
      </c>
      <c r="C40" t="s">
        <v>153</v>
      </c>
      <c r="D40" t="s">
        <v>90</v>
      </c>
      <c r="E40" t="s">
        <v>91</v>
      </c>
      <c r="F40" t="s">
        <v>155</v>
      </c>
    </row>
    <row r="41" spans="1:6" x14ac:dyDescent="0.25">
      <c r="A41" t="s">
        <v>165</v>
      </c>
      <c r="B41" t="s">
        <v>152</v>
      </c>
      <c r="C41" t="s">
        <v>153</v>
      </c>
      <c r="D41" t="s">
        <v>90</v>
      </c>
      <c r="E41" t="s">
        <v>91</v>
      </c>
      <c r="F41" t="s">
        <v>155</v>
      </c>
    </row>
    <row r="42" spans="1:6" x14ac:dyDescent="0.25">
      <c r="A42" t="s">
        <v>166</v>
      </c>
      <c r="B42" t="s">
        <v>167</v>
      </c>
      <c r="C42" t="s">
        <v>149</v>
      </c>
      <c r="D42" t="s">
        <v>90</v>
      </c>
      <c r="E42" t="s">
        <v>91</v>
      </c>
      <c r="F42" t="s">
        <v>155</v>
      </c>
    </row>
    <row r="43" spans="1:6" x14ac:dyDescent="0.25">
      <c r="A43" t="s">
        <v>168</v>
      </c>
      <c r="B43" t="s">
        <v>167</v>
      </c>
      <c r="C43" t="s">
        <v>149</v>
      </c>
      <c r="D43" t="s">
        <v>90</v>
      </c>
      <c r="E43" t="s">
        <v>91</v>
      </c>
      <c r="F43" t="s">
        <v>155</v>
      </c>
    </row>
    <row r="44" spans="1:6" x14ac:dyDescent="0.25">
      <c r="A44" t="s">
        <v>169</v>
      </c>
      <c r="B44" t="s">
        <v>167</v>
      </c>
      <c r="C44" t="s">
        <v>149</v>
      </c>
      <c r="D44" t="s">
        <v>90</v>
      </c>
      <c r="E44" t="s">
        <v>91</v>
      </c>
      <c r="F44" t="s">
        <v>155</v>
      </c>
    </row>
    <row r="45" spans="1:6" x14ac:dyDescent="0.25">
      <c r="A45" t="s">
        <v>170</v>
      </c>
      <c r="B45" t="s">
        <v>171</v>
      </c>
      <c r="C45" t="s">
        <v>172</v>
      </c>
      <c r="D45" t="s">
        <v>90</v>
      </c>
      <c r="E45" t="s">
        <v>157</v>
      </c>
      <c r="F45" t="s">
        <v>155</v>
      </c>
    </row>
    <row r="46" spans="1:6" x14ac:dyDescent="0.25">
      <c r="A46" t="s">
        <v>173</v>
      </c>
      <c r="B46" t="s">
        <v>112</v>
      </c>
      <c r="C46" t="s">
        <v>174</v>
      </c>
      <c r="D46" t="s">
        <v>175</v>
      </c>
      <c r="E46" t="s">
        <v>91</v>
      </c>
      <c r="F46" t="s">
        <v>155</v>
      </c>
    </row>
    <row r="47" spans="1:6" x14ac:dyDescent="0.25">
      <c r="A47" t="s">
        <v>176</v>
      </c>
      <c r="B47" t="s">
        <v>112</v>
      </c>
      <c r="C47" t="s">
        <v>174</v>
      </c>
      <c r="D47" t="s">
        <v>175</v>
      </c>
      <c r="E47" t="s">
        <v>91</v>
      </c>
      <c r="F47" t="s">
        <v>155</v>
      </c>
    </row>
    <row r="48" spans="1:6" x14ac:dyDescent="0.25">
      <c r="A48" t="s">
        <v>177</v>
      </c>
      <c r="B48" t="s">
        <v>63</v>
      </c>
      <c r="C48" t="s">
        <v>153</v>
      </c>
      <c r="D48" t="s">
        <v>61</v>
      </c>
      <c r="E48" t="s">
        <v>178</v>
      </c>
      <c r="F48" t="s">
        <v>155</v>
      </c>
    </row>
    <row r="49" spans="1:6" x14ac:dyDescent="0.25">
      <c r="A49" t="s">
        <v>179</v>
      </c>
      <c r="B49" t="s">
        <v>112</v>
      </c>
      <c r="C49" t="s">
        <v>153</v>
      </c>
      <c r="D49" t="s">
        <v>180</v>
      </c>
      <c r="E49" t="s">
        <v>181</v>
      </c>
      <c r="F49" t="s">
        <v>155</v>
      </c>
    </row>
    <row r="50" spans="1:6" x14ac:dyDescent="0.25">
      <c r="A50" t="s">
        <v>182</v>
      </c>
      <c r="B50" t="s">
        <v>50</v>
      </c>
      <c r="C50" t="s">
        <v>153</v>
      </c>
      <c r="D50" t="s">
        <v>48</v>
      </c>
      <c r="E50" t="s">
        <v>91</v>
      </c>
      <c r="F50" t="s">
        <v>155</v>
      </c>
    </row>
    <row r="51" spans="1:6" x14ac:dyDescent="0.25">
      <c r="A51" t="s">
        <v>183</v>
      </c>
      <c r="B51" t="s">
        <v>112</v>
      </c>
      <c r="C51" t="s">
        <v>153</v>
      </c>
      <c r="D51" t="s">
        <v>48</v>
      </c>
      <c r="E51" t="s">
        <v>91</v>
      </c>
      <c r="F51" t="s">
        <v>155</v>
      </c>
    </row>
    <row r="52" spans="1:6" x14ac:dyDescent="0.25">
      <c r="A52" t="s">
        <v>184</v>
      </c>
      <c r="B52" t="s">
        <v>63</v>
      </c>
      <c r="C52" t="s">
        <v>153</v>
      </c>
      <c r="D52" t="s">
        <v>185</v>
      </c>
      <c r="E52" t="s">
        <v>91</v>
      </c>
      <c r="F52" t="s">
        <v>155</v>
      </c>
    </row>
    <row r="53" spans="1:6" x14ac:dyDescent="0.25">
      <c r="A53" t="s">
        <v>186</v>
      </c>
      <c r="B53" t="s">
        <v>63</v>
      </c>
      <c r="C53" t="s">
        <v>153</v>
      </c>
      <c r="D53" t="s">
        <v>185</v>
      </c>
      <c r="E53" t="s">
        <v>187</v>
      </c>
      <c r="F53" t="s">
        <v>155</v>
      </c>
    </row>
    <row r="54" spans="1:6" x14ac:dyDescent="0.25">
      <c r="A54" t="s">
        <v>188</v>
      </c>
      <c r="B54" t="s">
        <v>63</v>
      </c>
      <c r="C54" t="s">
        <v>153</v>
      </c>
      <c r="D54" t="s">
        <v>185</v>
      </c>
      <c r="E54" t="s">
        <v>187</v>
      </c>
      <c r="F54" t="s">
        <v>155</v>
      </c>
    </row>
    <row r="55" spans="1:6" x14ac:dyDescent="0.25">
      <c r="A55" t="s">
        <v>189</v>
      </c>
      <c r="B55" t="s">
        <v>63</v>
      </c>
      <c r="C55" t="s">
        <v>153</v>
      </c>
      <c r="D55" t="s">
        <v>185</v>
      </c>
      <c r="E55" t="s">
        <v>190</v>
      </c>
      <c r="F55" t="s">
        <v>155</v>
      </c>
    </row>
    <row r="56" spans="1:6" x14ac:dyDescent="0.25">
      <c r="A56" t="s">
        <v>191</v>
      </c>
      <c r="B56" t="s">
        <v>63</v>
      </c>
      <c r="C56" t="s">
        <v>153</v>
      </c>
      <c r="D56" t="s">
        <v>185</v>
      </c>
      <c r="E56" t="s">
        <v>187</v>
      </c>
      <c r="F56" t="s">
        <v>155</v>
      </c>
    </row>
    <row r="57" spans="1:6" x14ac:dyDescent="0.25">
      <c r="A57" t="s">
        <v>192</v>
      </c>
      <c r="B57" t="s">
        <v>63</v>
      </c>
      <c r="C57" t="s">
        <v>153</v>
      </c>
      <c r="D57" t="s">
        <v>185</v>
      </c>
      <c r="E57" t="s">
        <v>193</v>
      </c>
      <c r="F57" t="s">
        <v>155</v>
      </c>
    </row>
    <row r="58" spans="1:6" x14ac:dyDescent="0.25">
      <c r="A58" t="s">
        <v>194</v>
      </c>
      <c r="B58" t="s">
        <v>63</v>
      </c>
      <c r="C58" t="s">
        <v>195</v>
      </c>
      <c r="D58" t="s">
        <v>185</v>
      </c>
      <c r="E58" t="s">
        <v>196</v>
      </c>
      <c r="F58" t="s">
        <v>155</v>
      </c>
    </row>
    <row r="59" spans="1:6" x14ac:dyDescent="0.25">
      <c r="A59" t="s">
        <v>197</v>
      </c>
      <c r="B59" t="s">
        <v>63</v>
      </c>
      <c r="C59" t="s">
        <v>153</v>
      </c>
      <c r="D59" t="s">
        <v>185</v>
      </c>
      <c r="E59" t="s">
        <v>198</v>
      </c>
      <c r="F59" t="s">
        <v>155</v>
      </c>
    </row>
    <row r="60" spans="1:6" x14ac:dyDescent="0.25">
      <c r="A60" t="s">
        <v>199</v>
      </c>
      <c r="B60" t="s">
        <v>63</v>
      </c>
      <c r="C60" t="s">
        <v>195</v>
      </c>
      <c r="D60" t="s">
        <v>185</v>
      </c>
      <c r="E60" t="s">
        <v>200</v>
      </c>
      <c r="F60" t="s">
        <v>155</v>
      </c>
    </row>
    <row r="61" spans="1:6" x14ac:dyDescent="0.25">
      <c r="A61" t="s">
        <v>201</v>
      </c>
      <c r="B61" t="s">
        <v>202</v>
      </c>
      <c r="C61" t="s">
        <v>153</v>
      </c>
      <c r="D61" t="s">
        <v>100</v>
      </c>
      <c r="E61" t="s">
        <v>203</v>
      </c>
      <c r="F61" t="s">
        <v>155</v>
      </c>
    </row>
    <row r="62" spans="1:6" x14ac:dyDescent="0.25">
      <c r="A62" t="s">
        <v>204</v>
      </c>
      <c r="B62" t="s">
        <v>63</v>
      </c>
      <c r="C62" t="s">
        <v>153</v>
      </c>
      <c r="D62" t="s">
        <v>100</v>
      </c>
      <c r="E62" t="s">
        <v>205</v>
      </c>
      <c r="F62" t="s">
        <v>155</v>
      </c>
    </row>
    <row r="63" spans="1:6" x14ac:dyDescent="0.25">
      <c r="A63" t="s">
        <v>206</v>
      </c>
      <c r="B63" t="s">
        <v>207</v>
      </c>
      <c r="C63" t="s">
        <v>153</v>
      </c>
      <c r="D63" t="s">
        <v>100</v>
      </c>
      <c r="E63" t="s">
        <v>208</v>
      </c>
      <c r="F63" t="s">
        <v>155</v>
      </c>
    </row>
    <row r="64" spans="1:6" x14ac:dyDescent="0.25">
      <c r="A64" t="s">
        <v>209</v>
      </c>
      <c r="B64" t="s">
        <v>207</v>
      </c>
      <c r="C64" t="s">
        <v>153</v>
      </c>
      <c r="D64" t="s">
        <v>100</v>
      </c>
      <c r="E64" t="s">
        <v>91</v>
      </c>
      <c r="F64" t="s">
        <v>155</v>
      </c>
    </row>
    <row r="65" spans="1:6" x14ac:dyDescent="0.25">
      <c r="A65" t="s">
        <v>210</v>
      </c>
      <c r="B65" t="s">
        <v>63</v>
      </c>
      <c r="C65" t="s">
        <v>153</v>
      </c>
      <c r="D65" t="s">
        <v>100</v>
      </c>
      <c r="E65" t="s">
        <v>211</v>
      </c>
      <c r="F65" t="s">
        <v>155</v>
      </c>
    </row>
    <row r="66" spans="1:6" x14ac:dyDescent="0.25">
      <c r="A66" t="s">
        <v>212</v>
      </c>
      <c r="B66" t="s">
        <v>63</v>
      </c>
      <c r="C66" t="s">
        <v>153</v>
      </c>
      <c r="D66" t="s">
        <v>100</v>
      </c>
      <c r="E66" t="s">
        <v>213</v>
      </c>
      <c r="F66" t="s">
        <v>155</v>
      </c>
    </row>
    <row r="67" spans="1:6" x14ac:dyDescent="0.25">
      <c r="A67" t="s">
        <v>214</v>
      </c>
      <c r="B67" t="s">
        <v>63</v>
      </c>
      <c r="C67" t="s">
        <v>153</v>
      </c>
      <c r="D67" t="s">
        <v>100</v>
      </c>
      <c r="E67" t="s">
        <v>213</v>
      </c>
      <c r="F67" t="s">
        <v>155</v>
      </c>
    </row>
    <row r="68" spans="1:6" x14ac:dyDescent="0.25">
      <c r="A68" t="s">
        <v>215</v>
      </c>
      <c r="B68" t="s">
        <v>202</v>
      </c>
      <c r="C68" t="s">
        <v>153</v>
      </c>
      <c r="D68" t="s">
        <v>100</v>
      </c>
      <c r="E68" t="s">
        <v>216</v>
      </c>
      <c r="F68" t="s">
        <v>155</v>
      </c>
    </row>
    <row r="69" spans="1:6" x14ac:dyDescent="0.25">
      <c r="A69" t="s">
        <v>217</v>
      </c>
      <c r="B69" t="s">
        <v>218</v>
      </c>
      <c r="C69" t="s">
        <v>174</v>
      </c>
      <c r="D69" t="s">
        <v>100</v>
      </c>
      <c r="E69" t="s">
        <v>91</v>
      </c>
      <c r="F69" t="s">
        <v>155</v>
      </c>
    </row>
    <row r="70" spans="1:6" x14ac:dyDescent="0.25">
      <c r="A70" t="s">
        <v>219</v>
      </c>
      <c r="B70" t="s">
        <v>99</v>
      </c>
      <c r="C70" t="s">
        <v>174</v>
      </c>
      <c r="D70" t="s">
        <v>100</v>
      </c>
      <c r="E70" t="s">
        <v>91</v>
      </c>
      <c r="F70" t="s">
        <v>155</v>
      </c>
    </row>
    <row r="71" spans="1:6" x14ac:dyDescent="0.25">
      <c r="A71" t="s">
        <v>264</v>
      </c>
      <c r="B71" t="s">
        <v>44</v>
      </c>
      <c r="C71" t="s">
        <v>220</v>
      </c>
      <c r="D71" t="s">
        <v>221</v>
      </c>
      <c r="E71" t="s">
        <v>222</v>
      </c>
      <c r="F71" t="s">
        <v>155</v>
      </c>
    </row>
    <row r="72" spans="1:6" x14ac:dyDescent="0.25">
      <c r="A72" t="s">
        <v>223</v>
      </c>
      <c r="B72" t="s">
        <v>44</v>
      </c>
      <c r="C72" t="s">
        <v>153</v>
      </c>
      <c r="D72" t="s">
        <v>221</v>
      </c>
      <c r="E72" t="s">
        <v>222</v>
      </c>
      <c r="F72" t="s">
        <v>155</v>
      </c>
    </row>
    <row r="73" spans="1:6" x14ac:dyDescent="0.25">
      <c r="A73" t="s">
        <v>224</v>
      </c>
      <c r="B73" t="s">
        <v>225</v>
      </c>
      <c r="C73" t="s">
        <v>172</v>
      </c>
      <c r="D73" t="s">
        <v>221</v>
      </c>
      <c r="E73" t="s">
        <v>91</v>
      </c>
      <c r="F73" t="s">
        <v>155</v>
      </c>
    </row>
    <row r="74" spans="1:6" x14ac:dyDescent="0.25">
      <c r="A74" t="s">
        <v>226</v>
      </c>
      <c r="B74" t="s">
        <v>95</v>
      </c>
      <c r="C74" t="s">
        <v>174</v>
      </c>
      <c r="D74" t="s">
        <v>227</v>
      </c>
      <c r="E74" t="s">
        <v>228</v>
      </c>
      <c r="F74" t="s">
        <v>155</v>
      </c>
    </row>
    <row r="75" spans="1:6" x14ac:dyDescent="0.25">
      <c r="A75" t="s">
        <v>229</v>
      </c>
      <c r="B75" t="s">
        <v>265</v>
      </c>
      <c r="C75" t="s">
        <v>195</v>
      </c>
      <c r="D75" t="s">
        <v>227</v>
      </c>
      <c r="E75" t="s">
        <v>91</v>
      </c>
      <c r="F75" t="s">
        <v>155</v>
      </c>
    </row>
    <row r="76" spans="1:6" x14ac:dyDescent="0.25">
      <c r="A76" t="s">
        <v>230</v>
      </c>
      <c r="B76" t="s">
        <v>265</v>
      </c>
      <c r="C76" t="s">
        <v>195</v>
      </c>
      <c r="D76" t="s">
        <v>227</v>
      </c>
      <c r="E76" t="s">
        <v>91</v>
      </c>
      <c r="F76" t="s">
        <v>155</v>
      </c>
    </row>
    <row r="77" spans="1:6" x14ac:dyDescent="0.25">
      <c r="A77" t="s">
        <v>231</v>
      </c>
      <c r="B77" t="s">
        <v>266</v>
      </c>
      <c r="C77" t="s">
        <v>195</v>
      </c>
      <c r="D77" t="s">
        <v>227</v>
      </c>
      <c r="E77" t="s">
        <v>91</v>
      </c>
      <c r="F77" t="s">
        <v>155</v>
      </c>
    </row>
    <row r="78" spans="1:6" x14ac:dyDescent="0.25">
      <c r="A78" t="s">
        <v>232</v>
      </c>
      <c r="B78" t="s">
        <v>233</v>
      </c>
      <c r="C78" t="s">
        <v>122</v>
      </c>
      <c r="D78" t="s">
        <v>123</v>
      </c>
      <c r="E78" t="s">
        <v>234</v>
      </c>
      <c r="F78" t="s">
        <v>155</v>
      </c>
    </row>
    <row r="79" spans="1:6" x14ac:dyDescent="0.25">
      <c r="A79" t="s">
        <v>235</v>
      </c>
      <c r="B79" t="s">
        <v>233</v>
      </c>
      <c r="C79" t="s">
        <v>122</v>
      </c>
      <c r="D79" t="s">
        <v>123</v>
      </c>
      <c r="E79" t="s">
        <v>236</v>
      </c>
      <c r="F79" t="s">
        <v>155</v>
      </c>
    </row>
    <row r="80" spans="1:6" x14ac:dyDescent="0.25">
      <c r="A80" t="s">
        <v>237</v>
      </c>
      <c r="B80" t="s">
        <v>44</v>
      </c>
      <c r="C80" t="s">
        <v>122</v>
      </c>
      <c r="D80" t="s">
        <v>123</v>
      </c>
      <c r="E80" t="s">
        <v>238</v>
      </c>
      <c r="F80" t="s">
        <v>155</v>
      </c>
    </row>
    <row r="81" spans="1:6" x14ac:dyDescent="0.25">
      <c r="A81" t="s">
        <v>239</v>
      </c>
      <c r="B81" t="s">
        <v>240</v>
      </c>
      <c r="C81" t="s">
        <v>122</v>
      </c>
      <c r="D81" t="s">
        <v>123</v>
      </c>
      <c r="E81" t="s">
        <v>91</v>
      </c>
      <c r="F81" t="s">
        <v>155</v>
      </c>
    </row>
    <row r="82" spans="1:6" x14ac:dyDescent="0.25">
      <c r="A82" t="s">
        <v>241</v>
      </c>
      <c r="B82" t="s">
        <v>44</v>
      </c>
      <c r="C82" t="s">
        <v>122</v>
      </c>
      <c r="D82" t="s">
        <v>123</v>
      </c>
      <c r="E82" t="s">
        <v>91</v>
      </c>
      <c r="F82" t="s">
        <v>155</v>
      </c>
    </row>
    <row r="83" spans="1:6" x14ac:dyDescent="0.25">
      <c r="A83" t="s">
        <v>242</v>
      </c>
      <c r="B83" t="s">
        <v>243</v>
      </c>
      <c r="C83" t="s">
        <v>172</v>
      </c>
      <c r="D83" t="s">
        <v>123</v>
      </c>
      <c r="E83" t="s">
        <v>91</v>
      </c>
      <c r="F83" t="s">
        <v>155</v>
      </c>
    </row>
    <row r="84" spans="1:6" x14ac:dyDescent="0.25">
      <c r="A84" t="s">
        <v>244</v>
      </c>
      <c r="B84" t="s">
        <v>233</v>
      </c>
      <c r="C84" t="s">
        <v>122</v>
      </c>
      <c r="D84" t="s">
        <v>123</v>
      </c>
      <c r="E84" t="s">
        <v>91</v>
      </c>
      <c r="F84" t="s">
        <v>155</v>
      </c>
    </row>
    <row r="85" spans="1:6" x14ac:dyDescent="0.25">
      <c r="A85" t="s">
        <v>245</v>
      </c>
      <c r="B85" t="s">
        <v>246</v>
      </c>
      <c r="C85" t="s">
        <v>172</v>
      </c>
      <c r="D85" t="s">
        <v>123</v>
      </c>
      <c r="E85" t="s">
        <v>91</v>
      </c>
      <c r="F85" t="s">
        <v>247</v>
      </c>
    </row>
    <row r="86" spans="1:6" x14ac:dyDescent="0.25">
      <c r="A86" t="s">
        <v>248</v>
      </c>
      <c r="B86" t="s">
        <v>249</v>
      </c>
      <c r="C86" t="s">
        <v>250</v>
      </c>
      <c r="D86" t="s">
        <v>123</v>
      </c>
      <c r="E86" t="s">
        <v>91</v>
      </c>
      <c r="F86" t="s">
        <v>155</v>
      </c>
    </row>
    <row r="87" spans="1:6" x14ac:dyDescent="0.25">
      <c r="A87" t="s">
        <v>251</v>
      </c>
      <c r="B87" t="s">
        <v>249</v>
      </c>
      <c r="C87" t="s">
        <v>250</v>
      </c>
      <c r="D87" t="s">
        <v>123</v>
      </c>
      <c r="E87" t="s">
        <v>91</v>
      </c>
      <c r="F87" t="s">
        <v>155</v>
      </c>
    </row>
    <row r="88" spans="1:6" x14ac:dyDescent="0.25">
      <c r="A88" t="s">
        <v>252</v>
      </c>
      <c r="B88" t="s">
        <v>253</v>
      </c>
      <c r="C88" t="s">
        <v>254</v>
      </c>
      <c r="D88" t="s">
        <v>150</v>
      </c>
      <c r="E88" t="s">
        <v>157</v>
      </c>
      <c r="F88" t="s">
        <v>155</v>
      </c>
    </row>
    <row r="89" spans="1:6" x14ac:dyDescent="0.25">
      <c r="A89" t="s">
        <v>255</v>
      </c>
      <c r="B89" t="s">
        <v>256</v>
      </c>
      <c r="C89" t="s">
        <v>254</v>
      </c>
      <c r="D89" t="s">
        <v>150</v>
      </c>
      <c r="E89" t="s">
        <v>157</v>
      </c>
      <c r="F89" t="s">
        <v>155</v>
      </c>
    </row>
    <row r="90" spans="1:6" x14ac:dyDescent="0.25">
      <c r="A90" t="s">
        <v>257</v>
      </c>
      <c r="B90" t="s">
        <v>256</v>
      </c>
      <c r="C90" t="s">
        <v>254</v>
      </c>
      <c r="D90" t="s">
        <v>150</v>
      </c>
      <c r="E90" t="s">
        <v>157</v>
      </c>
      <c r="F90" t="s">
        <v>155</v>
      </c>
    </row>
    <row r="91" spans="1:6" x14ac:dyDescent="0.25">
      <c r="A91" t="s">
        <v>258</v>
      </c>
      <c r="B91" t="s">
        <v>253</v>
      </c>
      <c r="C91" t="s">
        <v>254</v>
      </c>
      <c r="D91" t="s">
        <v>150</v>
      </c>
      <c r="E91" t="s">
        <v>91</v>
      </c>
      <c r="F91" t="s">
        <v>155</v>
      </c>
    </row>
    <row r="92" spans="1:6" x14ac:dyDescent="0.25">
      <c r="A92" t="s">
        <v>259</v>
      </c>
      <c r="B92" t="s">
        <v>148</v>
      </c>
      <c r="C92" t="s">
        <v>250</v>
      </c>
      <c r="D92" t="s">
        <v>150</v>
      </c>
      <c r="E92" t="s">
        <v>91</v>
      </c>
      <c r="F92" t="s">
        <v>247</v>
      </c>
    </row>
    <row r="93" spans="1:6" x14ac:dyDescent="0.25">
      <c r="A93" t="s">
        <v>260</v>
      </c>
      <c r="B93" t="s">
        <v>261</v>
      </c>
      <c r="C93" t="s">
        <v>250</v>
      </c>
      <c r="D93" t="s">
        <v>150</v>
      </c>
      <c r="E93" t="s">
        <v>157</v>
      </c>
      <c r="F93" t="s">
        <v>155</v>
      </c>
    </row>
    <row r="94" spans="1:6" x14ac:dyDescent="0.25">
      <c r="A94" t="s">
        <v>262</v>
      </c>
      <c r="B94" t="s">
        <v>261</v>
      </c>
      <c r="C94" t="s">
        <v>250</v>
      </c>
      <c r="D94" t="s">
        <v>150</v>
      </c>
      <c r="E94" t="s">
        <v>157</v>
      </c>
      <c r="F94" t="s">
        <v>155</v>
      </c>
    </row>
    <row r="95" spans="1:6" x14ac:dyDescent="0.25">
      <c r="A95" t="s">
        <v>263</v>
      </c>
      <c r="B95" t="s">
        <v>261</v>
      </c>
      <c r="C95" t="s">
        <v>250</v>
      </c>
      <c r="D95" t="s">
        <v>150</v>
      </c>
      <c r="E95" t="s">
        <v>157</v>
      </c>
      <c r="F95" t="s">
        <v>155</v>
      </c>
    </row>
  </sheetData>
  <autoFilter ref="A1:F95">
    <filterColumn colId="5">
      <filters>
        <filter val="Spring 2018"/>
        <filter val="Spring 2018; Was previously submitted in the Fall 2017 Cycle but the measure was withdrawn"/>
      </filters>
    </filterColumn>
  </autoFilter>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p:properties xmlns:p="http://schemas.microsoft.com/office/2006/metadata/properties" xmlns:xsi="http://www.w3.org/2001/XMLSchema-instance" xmlns:pc="http://schemas.microsoft.com/office/infopath/2007/PartnerControls"><documentManagement><Test_x0020_Column_x0020_TW xmlns="913e6da8-ff93-4dad-8762-5a7644b86edb" xsi:nil="true"/><Social_x0020_Risk_x0020_Trial_x0020_Steps xmlns="6a5813d6-ec5b-4ffa-bea7-b6d40a0a58b7">Measures</Social_x0020_Risk_x0020_Trial_x0020_Steps><Process xmlns="$ListId:Staff Documents;" xsi:nil="true"></Process></documentManagement></p:properti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ct:contentTypeSchema ct:_="" ma:_="" ma:contentTypeName="Document" ma:contentTypeID="0x0101002A1B7856DB88564192CA8C8F06DA56F9" ma:contentTypeVersion="1" ma:contentTypeDescription="Create a new document." ma:contentTypeScope="" ma:versionID="52b28134e34a96194fac38f3da895f47" xmlns:ct="http://schemas.microsoft.com/office/2006/metadata/contentType" xmlns:ma="http://schemas.microsoft.com/office/2006/metadata/properties/metaAttributes">
<xsd:schema targetNamespace="http://schemas.microsoft.com/office/2006/metadata/properties" ma:root="true" ma:fieldsID="82ec1e47f3d70f5bc36fa055435c6852" ns2:_="" ns3:_="" ns4:_="" xmlns:xsd="http://www.w3.org/2001/XMLSchema" xmlns:xs="http://www.w3.org/2001/XMLSchema" xmlns:p="http://schemas.microsoft.com/office/2006/metadata/properties" xmlns:ns2="913e6da8-ff93-4dad-8762-5a7644b86edb" xmlns:ns3="$ListId:Staff Documents;" xmlns:ns4="6a5813d6-ec5b-4ffa-bea7-b6d40a0a58b7">
<xsd:import namespace="913e6da8-ff93-4dad-8762-5a7644b86edb"/>
<xsd:import namespace="$ListId:Staff Documents;"/>
<xsd:import namespace="6a5813d6-ec5b-4ffa-bea7-b6d40a0a58b7"/>
<xsd:element name="properties">
<xsd:complexType>
<xsd:sequence>
<xsd:element name="documentManagement">
<xsd:complexType>
<xsd:all>
<xsd:element ref="ns2:Test_x0020_Column_x0020_TW" minOccurs="0"/>
<xsd:element ref="ns3:Process" minOccurs="0"/>
<xsd:element ref="ns4:Social_x0020_Risk_x0020_Trial_x0020_Steps" minOccurs="0"/>
</xsd:all>
</xsd:complexType>
</xsd:element>
</xsd:sequence>
</xsd:complexType>
</xsd:element>
</xsd:schema>
<xsd:schema targetNamespace="913e6da8-ff93-4dad-8762-5a7644b86edb"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Test_x0020_Column_x0020_TW" ma:index="8" nillable="true" ma:displayName="NQF Project List" ma:list="{20abdc53-6d1d-4c9f-aa25-b85c290586b1}" ma:internalName="Test_x0020_Column_x0020_TW" ma:showField="Title" ma:web="913e6da8-ff93-4dad-8762-5a7644b86edb">
<xsd:simpleType>
<xsd:restriction base="dms:Lookup"/>
</xsd:simpleType>
</xsd:element>
</xsd:schema>
<xsd:schema targetNamespace="$ListId:Staff Documents;"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Process" ma:index="9" nillable="true" ma:displayName="Process" ma:format="Dropdown" ma:internalName="Process">
<xsd:simpleType>
<xsd:restriction base="dms:Choice">
<xsd:enumeration value="Contract Management"/>
<xsd:enumeration value="Environmental Scan"/>
<xsd:enumeration value="Project Initiation"/>
<xsd:enumeration value="Report"/>
<xsd:enumeration value="Measurement Framework"/>
</xsd:restriction>
</xsd:simpleType>
</xsd:element>
</xsd:schema>
<xsd:schema targetNamespace="6a5813d6-ec5b-4ffa-bea7-b6d40a0a58b7"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Social_x0020_Risk_x0020_Trial_x0020_Steps" ma:index="10" nillable="true" ma:displayName="Social Risk Trial Steps" ma:default="Project Management" ma:format="Dropdown" ma:internalName="Social_x0020_Risk_x0020_Trial_x0020_Steps">
<xsd:simpleType>
<xsd:restriction base="dms:Choice">
<xsd:enumeration value="Project Management"/>
<xsd:enumeration value="Meetings"/>
<xsd:enumeration value="Committee"/>
<xsd:enumeration value="Conceptual Questions"/>
<xsd:enumeration value="Measures"/>
<xsd:enumeration value="Reports"/>
</xsd:restriction>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Props1.xml><?xml version="1.0" encoding="utf-8"?>
<ds:datastoreItem xmlns:ds="http://schemas.openxmlformats.org/officeDocument/2006/customXml" ds:itemID="{104AD0C8-F534-4CBA-8399-84AFFCF000C6}">
  <ds:schemaRefs>
    <ds:schemaRef ds:uri="http://schemas.microsoft.com/sharepoint/v3/contenttype/forms"/>
  </ds:schemaRefs>
</ds:datastoreItem>
</file>

<file path=customXml/itemProps2.xml><?xml version="1.0" encoding="utf-8"?>
<ds:datastoreItem xmlns:ds="http://schemas.openxmlformats.org/officeDocument/2006/customXml" ds:itemID="{5BA0869F-3C13-40CB-901C-EBBB1DA0D4E0}">
  <ds:schemaRefs>
    <ds:schemaRef ds:uri="http://purl.org/dc/elements/1.1/"/>
    <ds:schemaRef ds:uri="http://schemas.microsoft.com/office/2006/metadata/properties"/>
    <ds:schemaRef ds:uri="$ListId:Staff Documents;"/>
    <ds:schemaRef ds:uri="http://schemas.microsoft.com/office/2006/documentManagement/types"/>
    <ds:schemaRef ds:uri="6a5813d6-ec5b-4ffa-bea7-b6d40a0a58b7"/>
    <ds:schemaRef ds:uri="http://purl.org/dc/dcmitype/"/>
    <ds:schemaRef ds:uri="http://schemas.microsoft.com/office/infopath/2007/PartnerControls"/>
    <ds:schemaRef ds:uri="http://schemas.openxmlformats.org/package/2006/metadata/core-properties"/>
    <ds:schemaRef ds:uri="913e6da8-ff93-4dad-8762-5a7644b86edb"/>
    <ds:schemaRef ds:uri="http://www.w3.org/XML/1998/namespace"/>
    <ds:schemaRef ds:uri="http://purl.org/dc/terms/"/>
  </ds:schemaRefs>
</ds:datastoreItem>
</file>

<file path=customXml/itemProps3.xml><?xml version="1.0" encoding="utf-8"?>
<ds:datastoreItem xmlns:ds="http://schemas.openxmlformats.org/officeDocument/2006/customXml" ds:itemID="{B15E1992-99E3-4BED-A427-F5030BFEBA3D}">
  <ds:schemaRefs>
    <ds:schemaRef ds:uri="http://schemas.microsoft.com/sharepoint/events"/>
  </ds:schemaRefs>
</ds:datastoreItem>
</file>

<file path=customXml/itemProps4.xml><?xml version="1.0" encoding="utf-8"?>
<ds:datastoreItem xmlns:ds="http://schemas.openxmlformats.org/officeDocument/2006/customXml" ds:itemID="{55905AA9-271C-4D7A-A10C-5F082E26F0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ListId:Staff Documents;"/>
    <ds:schemaRef ds:uri="6a5813d6-ec5b-4ffa-bea7-b6d40a0a58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Instructions &amp; Data Dictionary</vt:lpstr>
      <vt:lpstr>Overview</vt:lpstr>
      <vt:lpstr>Measure List #1</vt:lpstr>
      <vt:lpstr>Data Lists</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Erin O'Rourke</dc:creator>
  <cp:lastModifiedBy>Mawuse Matias</cp:lastModifiedBy>
  <dcterms:created xsi:type="dcterms:W3CDTF">2018-05-21T17:11:37Z</dcterms:created>
  <dcterms:modified xsi:type="dcterms:W3CDTF">2018-08-22T14:08:23Z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0x0101002A1B7856DB88564192CA8C8F06DA56F9</vt:lpwstr>
  </property>
</Properties>
</file>