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https://nationalqualityforumdc-my.sharepoint.com/personal/mmatias_qualityforum_org/Documents/Documents to be Uploaded/Social Risk Trial/"/>
    </mc:Choice>
  </mc:AlternateContent>
  <xr:revisionPtr revIDLastSave="0" documentId="8_{0655699B-74F3-413D-AE25-ACD5830EC783}" xr6:coauthVersionLast="45" xr6:coauthVersionMax="45" xr10:uidLastSave="{00000000-0000-0000-0000-000000000000}"/>
  <bookViews>
    <workbookView xWindow="-110" yWindow="-110" windowWidth="19420" windowHeight="10420" xr2:uid="{00000000-000D-0000-FFFF-FFFF00000000}"/>
  </bookViews>
  <sheets>
    <sheet name="Introduction" sheetId="4" r:id="rId1"/>
    <sheet name="Instructions &amp; Data Dictionary" sheetId="8" r:id="rId2"/>
    <sheet name="Overview" sheetId="7" r:id="rId3"/>
    <sheet name="Measure List" sheetId="12" r:id="rId4"/>
    <sheet name="Data Lists" sheetId="9" state="hidden" r:id="rId5"/>
    <sheet name="Sheet2" sheetId="2" state="hidden" r:id="rId6"/>
    <sheet name="Sheet3" sheetId="3" state="hidden" r:id="rId7"/>
  </sheets>
  <externalReferences>
    <externalReference r:id="rId8"/>
    <externalReference r:id="rId9"/>
  </externalReferences>
  <definedNames>
    <definedName name="_xlnm._FilterDatabase" localSheetId="3" hidden="1">'Measure List'!$A$2:$V$319</definedName>
    <definedName name="_xlnm._FilterDatabase" localSheetId="6" hidden="1">Sheet3!$A$1:$F$95</definedName>
    <definedName name="_xlnm.Print_Area" localSheetId="3">'Measure List'!$A$1:$V$263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7" l="1"/>
  <c r="B18" i="7" l="1"/>
  <c r="B5" i="7"/>
  <c r="B6" i="7" l="1"/>
  <c r="D8" i="7" l="1"/>
  <c r="D7" i="7"/>
  <c r="B8" i="7"/>
  <c r="B7" i="7"/>
  <c r="C7" i="7" s="1"/>
  <c r="D5" i="7"/>
  <c r="B55" i="7" l="1"/>
  <c r="C55" i="7"/>
  <c r="B56" i="7"/>
  <c r="C56" i="7"/>
  <c r="B57" i="7"/>
  <c r="C57" i="7"/>
  <c r="B58" i="7"/>
  <c r="C58" i="7"/>
  <c r="B59" i="7"/>
  <c r="C59" i="7"/>
  <c r="B60" i="7"/>
  <c r="C60" i="7"/>
  <c r="B61" i="7"/>
  <c r="C61" i="7"/>
  <c r="B62" i="7"/>
  <c r="C62" i="7"/>
  <c r="B63" i="7"/>
  <c r="C63" i="7"/>
  <c r="B64" i="7"/>
  <c r="C64" i="7"/>
  <c r="B65" i="7"/>
  <c r="C65" i="7"/>
  <c r="B23" i="7"/>
  <c r="B22" i="7"/>
  <c r="C79" i="7" l="1"/>
  <c r="C78" i="7"/>
  <c r="C77" i="7"/>
  <c r="C76" i="7"/>
  <c r="C75" i="7"/>
  <c r="C74" i="7"/>
  <c r="C73" i="7"/>
  <c r="C72" i="7"/>
  <c r="B79" i="7"/>
  <c r="B78" i="7"/>
  <c r="B77" i="7"/>
  <c r="B76" i="7"/>
  <c r="B75" i="7"/>
  <c r="B74" i="7"/>
  <c r="B73" i="7"/>
  <c r="B72" i="7"/>
  <c r="C67" i="7"/>
  <c r="C66" i="7"/>
  <c r="B67" i="7"/>
  <c r="B66" i="7"/>
  <c r="B21" i="7" l="1"/>
  <c r="B20" i="7"/>
  <c r="B19" i="7"/>
  <c r="B17" i="7"/>
  <c r="D13" i="7"/>
  <c r="D12" i="7"/>
  <c r="D10" i="7"/>
  <c r="D9" i="7"/>
  <c r="B11" i="7"/>
  <c r="D11" i="7"/>
  <c r="D6" i="7"/>
  <c r="B13" i="7"/>
  <c r="B12" i="7"/>
  <c r="B10" i="7"/>
  <c r="B9" i="7"/>
  <c r="C8" i="7"/>
  <c r="E8" i="7" l="1"/>
  <c r="E7" i="7"/>
  <c r="C9" i="7"/>
  <c r="C41" i="7"/>
  <c r="C45" i="7"/>
  <c r="C49" i="7"/>
  <c r="C48" i="7"/>
  <c r="C42" i="7"/>
  <c r="C46" i="7"/>
  <c r="C50" i="7"/>
  <c r="C27" i="7"/>
  <c r="C43" i="7"/>
  <c r="C47" i="7"/>
  <c r="C51" i="7"/>
  <c r="C44" i="7"/>
  <c r="C11" i="7"/>
  <c r="E5" i="7"/>
  <c r="E9" i="7"/>
  <c r="E12" i="7"/>
  <c r="E13" i="7"/>
  <c r="E6" i="7"/>
  <c r="E10" i="7"/>
  <c r="C29" i="7"/>
  <c r="C10" i="7"/>
  <c r="C12" i="7"/>
  <c r="C13" i="7"/>
  <c r="C5" i="7"/>
  <c r="C6" i="7" l="1"/>
  <c r="C30" i="7"/>
  <c r="C31" i="7"/>
  <c r="C28" i="7"/>
  <c r="C35" i="7"/>
  <c r="C37" i="7"/>
  <c r="C33" i="7"/>
  <c r="C32" i="7"/>
  <c r="C36" i="7"/>
  <c r="C34" i="7"/>
</calcChain>
</file>

<file path=xl/sharedStrings.xml><?xml version="1.0" encoding="utf-8"?>
<sst xmlns="http://schemas.openxmlformats.org/spreadsheetml/2006/main" count="6374" uniqueCount="1411">
  <si>
    <t>Project</t>
  </si>
  <si>
    <t>Measure Title</t>
  </si>
  <si>
    <t>Steward/Developer</t>
  </si>
  <si>
    <t>Does the measure include any type of risk adjustment?  (Yes/No)</t>
  </si>
  <si>
    <t>Intermediate Clinical Outcome</t>
  </si>
  <si>
    <t>PRO-PM</t>
  </si>
  <si>
    <t>Resource Use</t>
  </si>
  <si>
    <t>Process</t>
  </si>
  <si>
    <t>Structure</t>
  </si>
  <si>
    <t>Other</t>
  </si>
  <si>
    <t>Outcome</t>
  </si>
  <si>
    <t>I List</t>
  </si>
  <si>
    <t>J List</t>
  </si>
  <si>
    <t>Yes</t>
  </si>
  <si>
    <t>No</t>
  </si>
  <si>
    <t>K List</t>
  </si>
  <si>
    <t>M List</t>
  </si>
  <si>
    <t>N List</t>
  </si>
  <si>
    <t>Low validity: other</t>
  </si>
  <si>
    <t>Low reliability</t>
  </si>
  <si>
    <t>Low validity: risk adjustment</t>
  </si>
  <si>
    <t>Project List</t>
  </si>
  <si>
    <t xml:space="preserve">All Cause Admission/ Readmissions </t>
  </si>
  <si>
    <t>Fall</t>
  </si>
  <si>
    <t>Continuity of Care for Medicaid Beneficiaries after Detoxification (Detox) From Alcohol and/or Drugs</t>
  </si>
  <si>
    <t>New</t>
  </si>
  <si>
    <t>N/A</t>
  </si>
  <si>
    <t>Mathematica Policy Research/CMS</t>
  </si>
  <si>
    <t>Follow-Up Care for Adult Medicaid Beneficiaries Who are Newly Prescribed an Antipsychotic Medication</t>
  </si>
  <si>
    <t>Medication Reconciliation on Admission</t>
  </si>
  <si>
    <t>Psychosocial Screening Using the Pediatric Symptom Checklist-Tool (PSC-Tool)</t>
  </si>
  <si>
    <t>Massachusetts General Hospital</t>
  </si>
  <si>
    <t>3315e</t>
  </si>
  <si>
    <t>CMS</t>
  </si>
  <si>
    <t>Patient Safety</t>
  </si>
  <si>
    <t>Cardiovascular</t>
  </si>
  <si>
    <t>In-Hospital Risk Adjusted Rate of Mortality for Patients Undergoing PCI</t>
  </si>
  <si>
    <t>American College of Cardiology</t>
  </si>
  <si>
    <t>30-day all-cause risk-standardized mortality rate following Percutaneous Coronary Intervention (PCI) for patients with ST segment elevation myocardial infarction (STEMI) or cardiogenic shock</t>
  </si>
  <si>
    <t>Maintenance</t>
  </si>
  <si>
    <t>Cardiac Rehabilitation Patient Referral From an Inpatient Setting</t>
  </si>
  <si>
    <t>Risk-Standardized Survival Rate (RSSR) for In-Hospital Cardiac Arrest</t>
  </si>
  <si>
    <t>American Heart Association</t>
  </si>
  <si>
    <t>Prevention and Population Health</t>
  </si>
  <si>
    <t>Weight Assessment and Counseling for Nutrition and Physical Activity for Children Adolescents</t>
  </si>
  <si>
    <t>National Committee for Quality Assurance</t>
  </si>
  <si>
    <t>Colorectal Cancer Screening (COL)</t>
  </si>
  <si>
    <t>Utilization of Services, Dental Services</t>
  </si>
  <si>
    <t>Oral Evaluation, Dental Services</t>
  </si>
  <si>
    <t>American Dental Association on behalf of the Dental Quality Alliance</t>
  </si>
  <si>
    <t>Prevention: Topical Fluoride for Children at Elevated Caries Risk, Dental Services</t>
  </si>
  <si>
    <t>Prevention: Sealants for 6-9 Year-Old Children at Elevated Caries Risk</t>
  </si>
  <si>
    <t>Prevention: Sealants for 10-14 Year-Old Children at Elevated Caries Risk, Dental Services</t>
  </si>
  <si>
    <t>Facility Level 7-day Hospital Visits after General Surgery Procedures Performed at Ambulatory Surgical Centers</t>
  </si>
  <si>
    <t>Risk-Adjusted Morbidity and Mortality for Lung Resection for Lung Cancer</t>
  </si>
  <si>
    <t>The Society of Thoracic Surgeons</t>
  </si>
  <si>
    <t>STS Lobectomy for Lung Cancer Composite Score</t>
  </si>
  <si>
    <t>Hospital Specific Risk-Adjusted Measure of Mortality or One or More Major Complications Within 30 Days of a Lower Extremity Bypass (LEB)</t>
  </si>
  <si>
    <t>Measure</t>
  </si>
  <si>
    <t>Status</t>
  </si>
  <si>
    <t>Measure Review Cycle</t>
  </si>
  <si>
    <t>1790 Risk-Adjusted Morbidity and Mortality for Lung Resection for Lung Cancer</t>
  </si>
  <si>
    <t>Public and Member Commenting; Recommended for Endorsement</t>
  </si>
  <si>
    <t>Surgery</t>
  </si>
  <si>
    <t>None</t>
  </si>
  <si>
    <t>Fall 2017</t>
  </si>
  <si>
    <t>3294 STS Lobectomy for Lung Cancer Composite Score</t>
  </si>
  <si>
    <t>3357 Facility-Level 7-Day Hospital Visits after General Surgery Procedures Performed at Ambulatory Surgical Centers</t>
  </si>
  <si>
    <t>CMS/Yale CORE</t>
  </si>
  <si>
    <t>3366 Hospital Visits after Urology Ambulatory Surgical Center Procedures</t>
  </si>
  <si>
    <t>Withdrawn-Insufficient Testing</t>
  </si>
  <si>
    <t>3312 Continuity of Care for Medicaid Beneficiaries after Detoxification (Detox) From Alcohol and/or Drugs</t>
  </si>
  <si>
    <t>CMS/Mathematica Policy Research</t>
  </si>
  <si>
    <t>Behavioral Health and Substance Use</t>
  </si>
  <si>
    <t>3313 Follow-Up Care for Adult Medicaid Beneficiaries Who Are Newly Prescribed an Antipsychotic Medication</t>
  </si>
  <si>
    <t>3315 Use of Antipsychotics in Older Adults in the Inpatient Hospital Setting</t>
  </si>
  <si>
    <t>Public and Member Commenting; Not Recommended for Endorsement</t>
  </si>
  <si>
    <t>3317 Medication Reconciliation on Admission</t>
  </si>
  <si>
    <t>CMS/Health Services Advisory Group, Inc.</t>
  </si>
  <si>
    <t>3332 Psychosocial Screening Using the Pediatric Symptom Checklist-Tool (PSC-Tool)</t>
  </si>
  <si>
    <t>3327 Cesarean Birth</t>
  </si>
  <si>
    <t>The Joint Commission</t>
  </si>
  <si>
    <t>Perinatal and Women’s Health</t>
  </si>
  <si>
    <t>Hospital Inpatient Quality Reporting Program; Centers for Medicare &amp; Medicaid Services</t>
  </si>
  <si>
    <t>3316e Safe Use of Opioid-Concurrent Prescribing</t>
  </si>
  <si>
    <t>Centers for Medicare &amp; Medicaid Services</t>
  </si>
  <si>
    <t>#3309: Risk-Standardized Survival Rate after In-Hospital Cardiac Arrest</t>
  </si>
  <si>
    <t>Withdrawn by Measure Steward</t>
  </si>
  <si>
    <t>#0133: In-Hospital Risk Adjusted Rate of Mortality for Patients Undergoing PCI</t>
  </si>
  <si>
    <t>#0536: 30-day all-cause risk-standardized mortality rate following Percutaneous Coronary Intervention (PCI) for patients with ST segment elevation myocardial infarction (STEMI) or cardiogenic shock</t>
  </si>
  <si>
    <t>#0642: Cardiac Rehabilitation Patient Referral From an Inpatient Setting</t>
  </si>
  <si>
    <t>#0643: Cardiac Rehabilitation Patient Referral From an Outpatient Setting</t>
  </si>
  <si>
    <t>QPP: Physician Compare/MIPs</t>
  </si>
  <si>
    <t>0291: Emergency Transfer Communication Measure</t>
  </si>
  <si>
    <t>University of Minnesota Rural Health Research Center</t>
  </si>
  <si>
    <t>Maintenance Review Deferred</t>
  </si>
  <si>
    <t>Patient Experience and Function</t>
  </si>
  <si>
    <t>1741: Patient Experience with Surgical Care Based on the Consumer Assessment of Healthcare Providers and Systems (CAHPS) Surgical Care Survey</t>
  </si>
  <si>
    <t>American College of Surgeons</t>
  </si>
  <si>
    <t>CMS Quality Payment Program</t>
  </si>
  <si>
    <t>3300 Communication Climate Assessment Toolkit</t>
  </si>
  <si>
    <t>University of Colorado Center for Bioethics and Humanities</t>
  </si>
  <si>
    <t>3319: Long Term Services and Supports (LTSS) Comprehensive Assessment and Update</t>
  </si>
  <si>
    <t>Centers for Medicare and Medicaid Services</t>
  </si>
  <si>
    <t>3324: Long Term Services and Supports (LTSS) Comprehensive Care Plan and Update</t>
  </si>
  <si>
    <t>Public and Member Commenting;  Not Recommended for Endorsement</t>
  </si>
  <si>
    <t>3325: Long Term Services and Supports (LTSS) Shared Care Plan with Primary Care Practitioner</t>
  </si>
  <si>
    <t>3326: Long Term Services and Supports (LTSS) Re-Assessment/Care Plan Update after Inpatient Discharge</t>
  </si>
  <si>
    <t>0024: Weight Assessment and Counseling for Nutrition and Physical Activity for Children/Adolescents (WCC)</t>
  </si>
  <si>
    <t>0034: Colorectal Cancer Screening</t>
  </si>
  <si>
    <t>Medicare STARS; CMS Quality Payment Program</t>
  </si>
  <si>
    <t>2020: Adult Current Smoking Prevalence</t>
  </si>
  <si>
    <t>Centers for Disease Control and Prevention</t>
  </si>
  <si>
    <t>Withdrawn</t>
  </si>
  <si>
    <t>2508: Prevention: Dental Sealants for 6-9 Year-Old Children at Elevated Caries Risk, Dental Services</t>
  </si>
  <si>
    <t>American Dental Association/Dental Quality Alliance</t>
  </si>
  <si>
    <t>2509: Prevention: Sealants for 10-14 Year-Old Children at Elevated Caries Risk, Dental Services</t>
  </si>
  <si>
    <t>2511: Utilization of Services, Dental Services</t>
  </si>
  <si>
    <t>2517: Oral Evaluation, Dental Services</t>
  </si>
  <si>
    <t>2528: Prevention: Topical Fluoride for Children at Elevated Caries Risk, Dental Services</t>
  </si>
  <si>
    <t>3362: Use of Active Surveillance for Very Low and Low Risk Prostate Cancer</t>
  </si>
  <si>
    <t>Oregon Urology Institute</t>
  </si>
  <si>
    <t>Withdrawn-Insufficient Submission</t>
  </si>
  <si>
    <t>Cancer</t>
  </si>
  <si>
    <t>0114: Risk-Adjusted Postoperative Renal Failure</t>
  </si>
  <si>
    <t>Society of Thoracic Surgeons</t>
  </si>
  <si>
    <t>Submitted; Maintenance measure</t>
  </si>
  <si>
    <t>Medicare Physician Quality Reporting System; Physician Value-Based Payment Modifier; Merit-Based Incentive Payment System</t>
  </si>
  <si>
    <t>Spring 2018</t>
  </si>
  <si>
    <t>0119: Risk-Adjusted Operative Mortality for CABG</t>
  </si>
  <si>
    <t>Merit-Based Incentive Payment System</t>
  </si>
  <si>
    <t>0129: Risk-Adjusted Postoperative Prolonged Intubation (Ventilation)</t>
  </si>
  <si>
    <t>0131: Risk-Adjusted Stroke/Cerebrovascular Accident</t>
  </si>
  <si>
    <t>2063: Performing cystoscopy at the time of hysterectomy</t>
  </si>
  <si>
    <t>American Urogynecologic Society</t>
  </si>
  <si>
    <t>2558: Hospital 30-Day, All-Cause, Risk-Standardized Mortality Rate (RSMR) Following Coronary Artery Bypass Graft (CABG) Surgery</t>
  </si>
  <si>
    <t>Hospital Compare; Hospital Inpatient Quality Reporting; Hospital Value-Based Purchasing</t>
  </si>
  <si>
    <t>2561 STS Aortic Valve Replacement (AVR) Composite Score</t>
  </si>
  <si>
    <t>2563 STS Aortic Valve Replacement (AVR) + Coronary Artery Bypass Graft (CABG) Composite Score</t>
  </si>
  <si>
    <t>3010 Documentation of residual disease for ovarian carcinoma</t>
  </si>
  <si>
    <t>Society of Gynecologic Oncology</t>
  </si>
  <si>
    <t>3011 Minimally Invasive Surgery Performed for Women 18 years and older with Endometrial Cancer</t>
  </si>
  <si>
    <t>3012 Complete staging for women 18 years and older with invasive stage I-IIIB ovarian, including, fallopian tube, or primary peritoneal, cancer who have undergone surgery</t>
  </si>
  <si>
    <t>3397 Anesthesiology Smoking Abstinence</t>
  </si>
  <si>
    <t>American Society of Anesthesiologists</t>
  </si>
  <si>
    <t>Withdrawn-Testing Rated Insufficient by Scientific Methods Panel</t>
  </si>
  <si>
    <t>3402 Standardized First Kidney Transplant Waitlist Ratio for Incident Dialysis Patients (SWR)</t>
  </si>
  <si>
    <t>Submitted; New measure</t>
  </si>
  <si>
    <t>Renal</t>
  </si>
  <si>
    <t>3403 Percentage of Prevalent Patients Waitlisted (PPPW)</t>
  </si>
  <si>
    <t>2372 Breast Cancer Screening</t>
  </si>
  <si>
    <t>CMS Medicare Star Rating Program; CMS Medicaid Adult Core Set; CMS Quality Payment Program</t>
  </si>
  <si>
    <t>0496: Median Time from ED Arrival to ED Departure for Discharged ED Patients</t>
  </si>
  <si>
    <t>Cost and Efficiency</t>
  </si>
  <si>
    <t>Hospital Outpatient Quality Reporting; Hospital Inpatient Quality Reporting</t>
  </si>
  <si>
    <t>#0535: 30-day all-cause risk-standardized mortality rate following Percutaneous Coronary Intervention (PCI) for patients without ST segment elevation myocardial infarction (STEMI) and without cardiogenic shock</t>
  </si>
  <si>
    <t>#2473e: Hybrid hospital 30-day, all-cause, risk-standardized mortality rate (RSMR) following acute myocardial infarction (AMI)</t>
  </si>
  <si>
    <t>0037: Osteoporosis Testing in Older Women (OTO)</t>
  </si>
  <si>
    <t>Primary Care and Chronic Illness</t>
  </si>
  <si>
    <t>0046: Screening for Osteoporosis for Women 65-85 Years of Age</t>
  </si>
  <si>
    <t>Medicare Physician Quality Reporting System (PQRS), Physician Feedback/Quality and Resource Use Reports (QRUR), Physician Value-Based Payment Modifier (VBM)</t>
  </si>
  <si>
    <t>0053: Osteoporosis Management in Women Who Had a Fracture</t>
  </si>
  <si>
    <t>0055: Comprehensive Diabetes Care: Eye Exam (retinal) performed</t>
  </si>
  <si>
    <t>Medicare Physician Quality Reporting System (PQRS), Medicare Shared Savings Program (MSSP), Physician Feedback/Quality and Resource Use Reports (QRUR), Physician Value-Based Payment Modifier (VBM)</t>
  </si>
  <si>
    <t>0056: Comprehensive Diabetes Care: Foot Exam</t>
  </si>
  <si>
    <t>0057: Comprehensive Diabetes Care: Hemoglobin A1c (HbA1c) Testing</t>
  </si>
  <si>
    <t>Medicaid, Qualified Health Plan (QHP) Quality Rating System (QRS)</t>
  </si>
  <si>
    <t>0059: Comprehensive Diabetes Care: Hemoglobin A1c (HbA1c) Poor Control (&gt;9.0%)</t>
  </si>
  <si>
    <t>Withdrawn-Testing Rated Low by Scientific Methods Panel</t>
  </si>
  <si>
    <t>Medicaid, Medicare Physician Quality Reporting System (PQRS), Medicare Shared Savings Program (MSSP), Physician Feedback/Quality and Resource Use Reports (QRUR), Physician Value-Based Payment Modifier (VBM)</t>
  </si>
  <si>
    <t>0062: Comprehensive Diabetes Care: Medical Attention for Nephropathy</t>
  </si>
  <si>
    <t>Medicare Physician Quality Reporting System (PQRS), Physician Feedback/Quality and Resource Use Reports (QRUR), Physician Value-Based Payment Modifier (VBM), Qualified Health Plan (QHP) Quality Rating System (QRS)</t>
  </si>
  <si>
    <t>0575: Comprehensive Diabetes Care: Hemoglobin A1c (HbA1c) Control (&lt;8.0%)</t>
  </si>
  <si>
    <t>Qualified Health Plan (QHP) Quality Rating System (QRS)</t>
  </si>
  <si>
    <t>0104e: Adult Major Depressive Disorder (MDD): Suicide Risk Assessment</t>
  </si>
  <si>
    <t>PCPI Foundation</t>
  </si>
  <si>
    <t>Merit-based Incentive Payment System (MIPS)</t>
  </si>
  <si>
    <t>0105: Antidepressant Medication Management (AMM)</t>
  </si>
  <si>
    <t>Medicaid Adult Core Set; Merit-based Incentive Payment System (MIPS); Quality Rating System (QRS)</t>
  </si>
  <si>
    <t>1879: Adherence to Antipsychotic Medications for Individuals with Schizophrenia</t>
  </si>
  <si>
    <t>CMS/National Committee for Quality Assurance</t>
  </si>
  <si>
    <t>Quality Payment Program (QPP)</t>
  </si>
  <si>
    <t>1880: Adherence to Mood Stabilizers for Individuals with Bipolar I Disorder</t>
  </si>
  <si>
    <t>1932: Diabetes Screening for People With Schizophrenia or Bipolar Disorder Who Are Using Antipsychotic Medications (SSD)</t>
  </si>
  <si>
    <t>Medicaid Adult Core Set</t>
  </si>
  <si>
    <t>1933: Cardiovascular Monitoring for People With Cardiovascular Disease and Schizophrenia (SMC)</t>
  </si>
  <si>
    <t>Physician Value-Based Payment Modifier (VBM), Physician Feedback/Quality and Resource Use Reports (QRUR)</t>
  </si>
  <si>
    <t>1934: Diabetes Monitoring for People With Diabetes and Schizophrenia (SMD)</t>
  </si>
  <si>
    <t>2152: Preventive Care and Screening: Unhealthy Alcohol Use: Screening &amp; Brief Counseling</t>
  </si>
  <si>
    <t>Merit-based Incentive Payment System (MIPS</t>
  </si>
  <si>
    <t>3389: Concurrent Use of Opioids and Benzodiazepines (COB)</t>
  </si>
  <si>
    <t>Pharmacy Quality Alliance</t>
  </si>
  <si>
    <t>3400: Use of pharmacotherapy for opioid use disorder (OUD)</t>
  </si>
  <si>
    <t xml:space="preserve">Submitted; Maintenance measure </t>
  </si>
  <si>
    <t>Geriatrics and Palliative Care</t>
  </si>
  <si>
    <t>Nursing Home Compare</t>
  </si>
  <si>
    <t>0677: Percent of Residents Who Self-Report Moderate to Severe Pain (Long Stay)</t>
  </si>
  <si>
    <t xml:space="preserve">1623: Bereaved Family Survey </t>
  </si>
  <si>
    <t>Department of Veterans Affairs</t>
  </si>
  <si>
    <t>1789: Hospital-Wide All-Cause Unplanned Readmission Measure (HWR)</t>
  </si>
  <si>
    <t>All-Cause Admissions and Readmissions</t>
  </si>
  <si>
    <t>Medicare SSP; Next Generation, and Pioneer ACO Model</t>
  </si>
  <si>
    <t>3404: Standardized Emergency Department Encounter Ratio (SEDR) for Dialysis Facilities</t>
  </si>
  <si>
    <t>3405: Standardized Ratio of Emergency Department Encounters Occurring Within 30 Days of Hospital Discharge (ED30) for Dialysis Facilities</t>
  </si>
  <si>
    <t>3407: Admission to an institution from the community among Medicaid fee-for-service (FFS) home and community-based service (HCBS) users</t>
  </si>
  <si>
    <t>0005: CAHPS Clinician &amp; Group Surveys (CG-CAHPS)-Adult, Child</t>
  </si>
  <si>
    <t>Agency for Healthcare Research and Quality</t>
  </si>
  <si>
    <t>CMS Quality Payment Program; Comprehensive Primary Care</t>
  </si>
  <si>
    <t>0006: Consumer Assessment of Healthcare Providers and Systems (CAHPS) Health Plan Survey, Version 5.0 (Medicaid and Commercial)</t>
  </si>
  <si>
    <t>CMS Medicare Advantage, Qualified Health Plan Quality Ratings (QHP)</t>
  </si>
  <si>
    <t>0166: HCAHPS</t>
  </si>
  <si>
    <t>Hospital Value-Based Purchasing; Hospital Compare</t>
  </si>
  <si>
    <t>0228: 3-Item Care Transition measure (CTM-3)</t>
  </si>
  <si>
    <t>University of Colorado Anshutz Medical Campus</t>
  </si>
  <si>
    <t>0517: CAHPS Home Health Care Survey</t>
  </si>
  <si>
    <t>0726: Patient Experience of Psychiatric Care as Measured by the Inpatient Consumer Survey (ICS)</t>
  </si>
  <si>
    <t xml:space="preserve">National Association of State Mental Health Program Directors Research Institute, Inc. </t>
  </si>
  <si>
    <t>2548: Child Hospital Consumer Assessment of healthcare Providers and Systems (Child CAHPS) Survey</t>
  </si>
  <si>
    <t>3227 CollaboRATE</t>
  </si>
  <si>
    <t>The Dartmouth Institute for Health Policy and Clinical Practice</t>
  </si>
  <si>
    <t>Spring 2018; Was previously submitted in the Fall 2017 Cycle but the measure was withdrawn</t>
  </si>
  <si>
    <t>3420: CoreQ: AL Resident Satisfaction Measure</t>
  </si>
  <si>
    <t>American Health Care Association/ National Center for Assisted Living</t>
  </si>
  <si>
    <t>Submitted, new measure</t>
  </si>
  <si>
    <t>3422: CoreQ: AL Family Satisfaction Measure</t>
  </si>
  <si>
    <t>0383: Oncology:  Plan of Care for Pain – Medical Oncology and Radiation Oncology (paired with 0384)</t>
  </si>
  <si>
    <t>American Society of Clinical Oncologists</t>
  </si>
  <si>
    <t>Submitted, maintenance measure</t>
  </si>
  <si>
    <t>0384: Oncology: Medical and Radiation - Pain Intensity Quantified (submitted as 3438)</t>
  </si>
  <si>
    <t>PCPI</t>
  </si>
  <si>
    <t>0384e: Oncology: Medical and Radiation - Pain Intensity Quantified (eMeasure) (submitted as 0384)</t>
  </si>
  <si>
    <t>0386: Oncology: Cancer Stage Documented</t>
  </si>
  <si>
    <t>3365e: Treatment of osteopenia or osteoporosis in men with non-metastatic prostate cancer on androgen deprivation therapy</t>
  </si>
  <si>
    <t>3384: Melanoma Reporting</t>
  </si>
  <si>
    <t>College of American Pathologists</t>
  </si>
  <si>
    <t>3385: Lung Cancer Reporting (Biopsy/Cytology Specimens)</t>
  </si>
  <si>
    <t>3386: Lung Cancer Reporting (Resection Specimens)</t>
  </si>
  <si>
    <t>0676: Percent of Residents Who Self-Report Moderate to Severe Pain (Short Stay)</t>
  </si>
  <si>
    <t>CMS/ University of Michigan Kidney Epidemiology and Cost Center</t>
  </si>
  <si>
    <t>CMS/ Mathematica Policy Research, Inc.</t>
  </si>
  <si>
    <t xml:space="preserve">Use in Federal  Programs </t>
  </si>
  <si>
    <t>Use of Active Surveillance for Very Low and Low Risk Prostate Cancer</t>
  </si>
  <si>
    <t>Emergency Transfer Communication Measure</t>
  </si>
  <si>
    <t>Communication Climate Assessment Toolkit</t>
  </si>
  <si>
    <t>Long Term Services and Supports (LTSS) Comprehensive Assessment and Update</t>
  </si>
  <si>
    <t>Long Term Services and Supports (LTSS) Comprehensive Care Plan and Update</t>
  </si>
  <si>
    <t>Long Term Services and Supports (LTSS) Shared Care Plan with Primary Care Practitioner</t>
  </si>
  <si>
    <t>Long Term Services and Supports (LTSS) Re-Assessment/Care Plan Update after Inpatient Discharge</t>
  </si>
  <si>
    <t>Lung Cancer Reporting (Resection Specimens)</t>
  </si>
  <si>
    <t>Lung Cancer Reporting (Biopsy/Cytology Specimens)</t>
  </si>
  <si>
    <t>CoreQ: AL Resident Satisfaction Measure</t>
  </si>
  <si>
    <t>CoreQ: AL Family Satisfaction Measure</t>
  </si>
  <si>
    <t>Oncology: Cancer Stage Documented</t>
  </si>
  <si>
    <t>Melanoma Reporting</t>
  </si>
  <si>
    <t>Performing cystoscopy at the time of hysterectomy</t>
  </si>
  <si>
    <t>Hospital 30-Day, All-Cause, Risk-Standardized Mortality Rate (RSMR) Following Coronary Artery Bypass Graft (CABG) Surgery</t>
  </si>
  <si>
    <t>STS Aortic Valve Replacement (AVR) Composite Score</t>
  </si>
  <si>
    <t>Documentation of residual disease for ovarian carcinoma</t>
  </si>
  <si>
    <t>Minimally Invasive Surgery Performed for Women 18 years and older with Endometrial Cancer</t>
  </si>
  <si>
    <t>Complete staging for women 18 years and older with invasive stage I-IIIB ovarian, including, fallopian tube, or primary peritoneal, cancer who have undergone surgery</t>
  </si>
  <si>
    <t>Standardized First Kidney Transplant Waitlist Ratio for Incident Dialysis Patients (SWR)</t>
  </si>
  <si>
    <t>Percentage of Prevalent Patients Waitlisted (PPPW)</t>
  </si>
  <si>
    <t>Breast Cancer Screening</t>
  </si>
  <si>
    <t>Median Time from ED Arrival to ED Departure for Discharged ED Patients</t>
  </si>
  <si>
    <t>Hybrid hospital 30-day, all-cause, risk-standardized mortality rate (RSMR) following acute myocardial infarction (AMI)</t>
  </si>
  <si>
    <t>Osteoporosis Testing in Older Women (OTO)</t>
  </si>
  <si>
    <t>Screening for Osteoporosis for Women 65-85 Years of Age</t>
  </si>
  <si>
    <t>Osteoporosis Management in Women Who Had a Fracture</t>
  </si>
  <si>
    <t>Comprehensive Diabetes Care: Eye Exam (retinal) performed</t>
  </si>
  <si>
    <t>Comprehensive Diabetes Care: Foot Exam</t>
  </si>
  <si>
    <t>Comprehensive Diabetes Care: Hemoglobin A1c (HbA1c) Testing</t>
  </si>
  <si>
    <t>Comprehensive Diabetes Care: Hemoglobin A1c (HbA1c) Poor Control (&gt;9.0%)</t>
  </si>
  <si>
    <t>Comprehensive Diabetes Care: Hemoglobin A1c (HbA1c) Control (&lt;8.0%)</t>
  </si>
  <si>
    <t>Adult Major Depressive Disorder (MDD): Suicide Risk Assessment</t>
  </si>
  <si>
    <t>Antidepressant Medication Management (AMM)</t>
  </si>
  <si>
    <t>Adherence to Antipsychotic Medications for Individuals with Schizophrenia</t>
  </si>
  <si>
    <t>Adherence to Mood Stabilizers for Individuals with Bipolar I Disorder</t>
  </si>
  <si>
    <t>Diabetes Screening for People With Schizophrenia or Bipolar Disorder Who Are Using Antipsychotic Medications (SSD)</t>
  </si>
  <si>
    <t>Cardiovascular Monitoring for People With Cardiovascular Disease and Schizophrenia (SMC)</t>
  </si>
  <si>
    <t>Diabetes Monitoring for People With Diabetes and Schizophrenia (SMD)</t>
  </si>
  <si>
    <t>Concurrent Use of Opioids and Benzodiazepines (COB)</t>
  </si>
  <si>
    <t>Use of pharmacotherapy for opioid use disorder (OUD)</t>
  </si>
  <si>
    <t>Hospital-Wide All-Cause Unplanned Readmission Measure (HWR)</t>
  </si>
  <si>
    <t>Standardized Emergency Department Encounter Ratio (SEDR) for Dialysis Facilities</t>
  </si>
  <si>
    <t>Standardized Ratio of Emergency Department Encounters Occurring Within 30 Days of Hospital Discharge (ED30) for Dialysis Facilities</t>
  </si>
  <si>
    <t>Admission to an institution from the community among Medicaid fee-for-service (FFS) home and community-based service (HCBS) users</t>
  </si>
  <si>
    <t>CAHPS Clinician &amp; Group Surveys (CG-CAHPS)-Adult, Child</t>
  </si>
  <si>
    <t>Consumer Assessment of Healthcare Providers and Systems (CAHPS) Health Plan Survey, Version 5.0 (Medicaid and Commercial)</t>
  </si>
  <si>
    <t>3-Item Care Transition measure (CTM-3)</t>
  </si>
  <si>
    <t>CAHPS Home Health Care Survey</t>
  </si>
  <si>
    <t>Patient Experience of Psychiatric Care as Measured by the Inpatient Consumer Survey (ICS)</t>
  </si>
  <si>
    <t>Spring</t>
  </si>
  <si>
    <t>Endorsed</t>
  </si>
  <si>
    <t>Dual eligible status, AHRQ SES Index</t>
  </si>
  <si>
    <t>National Quality Forum</t>
  </si>
  <si>
    <t>Outcome measurement is an important tool in a value-oriented healthcare system. However, outcome measures must enable fair comparisons to support value-based purchasing and public reporting programs. Risk adjustment is a statistical technique used to identify and account for variation in patient outcomes that arise from differences in patient characteristics. These characteristics are also referred to as risk factors. The more frequent use of outcome measures in payment and public reporting programs has raised concerns regarding the adequacy of the risk adjustment methodologies used in these measures, especially as it relates to social risk factors like income, education, social support, neighborhood deprivation and rurality.</t>
  </si>
  <si>
    <t>Total Measures</t>
  </si>
  <si>
    <t>Risk Adjusted Measures</t>
  </si>
  <si>
    <t>3365e</t>
  </si>
  <si>
    <t>Total</t>
  </si>
  <si>
    <t>TO: 75FCMC18F0001</t>
  </si>
  <si>
    <t xml:space="preserve">Social Risk Trial- Measure List </t>
  </si>
  <si>
    <t>Overview of Measures</t>
  </si>
  <si>
    <t xml:space="preserve"> </t>
  </si>
  <si>
    <t>Maintenance Measures</t>
  </si>
  <si>
    <t>New Measures</t>
  </si>
  <si>
    <t>Total Risk Adjusted Measures</t>
  </si>
  <si>
    <t>% of risk adjusted measures</t>
  </si>
  <si>
    <t>% of all measures</t>
  </si>
  <si>
    <t>Risk Adjustment</t>
  </si>
  <si>
    <t>Measures that used "Expert Group Consensus" to develop rationale</t>
  </si>
  <si>
    <t>Measures that used "Published Literature" to develop rationale</t>
  </si>
  <si>
    <t>Measures that used "Internal Data Analysis" to develop rationale</t>
  </si>
  <si>
    <t>Risk Factor</t>
  </si>
  <si>
    <t>Total Times Cited</t>
  </si>
  <si>
    <t>Payer</t>
  </si>
  <si>
    <t>Language</t>
  </si>
  <si>
    <t>Education</t>
  </si>
  <si>
    <t>Patient Level: employment status, race, ethnicity, Medicare coverage;  ZIP code level – Area Deprivation Index (ADI) from 2014 Census data</t>
  </si>
  <si>
    <t xml:space="preserve">The Social Risk Trial Measure Tracking Sheet is designed to facilitate stakeholders’ participation in the review process and includes summary information on whether or not the measure included any social risk factors in its risk adjustment model as well as information about the project and cycle during which it will be reviewed.  Every measure submitted for NQF endorsement is considered to be part of the trial period and the standing committee charged with its review will assess the adequacy of its risk adjustment approach as part of its determination on the validity of the measure.  The Social Risk Trial Measure Tracking Sheet is a compilation of the information submitted by the measure developers for the purposes of the Standing Committees review and is not reflective of any decision by the Standing Committee or any final decisions about NQF endorsement. The Tracking Sheet will be updated and posted to the project page every May and December until the conclusion of the initiative in 2021.  </t>
  </si>
  <si>
    <t>However, there are concerns that statistically adjusting performance measure scores for social risk factors could mask healthcare disparities. Prior to 2015, NQF’s policy prohibited the inclusion of social risk factors in the risk adjustment models of measures submitted for NQF review and endorsement. After convening a panel of experts in healthcare disparities and measurement science to review the growing evidence of the impact of social risk factors on patient outcomes, the NQF Board of Directors implemented a two year trial period during which adjustment of measures for social risk factors was no longer prohibited. At the conclusion of the trial period in 2017, the NQF Board of Directors reviewed the results of the trial period and determined there was a need to launch a new social risk initiative.</t>
  </si>
  <si>
    <t>Setting</t>
  </si>
  <si>
    <t>Data Source</t>
  </si>
  <si>
    <t>Process Measures</t>
  </si>
  <si>
    <t>Total Risk Adjusted</t>
  </si>
  <si>
    <t>Outpatient Services</t>
  </si>
  <si>
    <t>Inpatient/Hospital</t>
  </si>
  <si>
    <t>Emergency Department and Services</t>
  </si>
  <si>
    <t>Home Care</t>
  </si>
  <si>
    <t>Inpatient/Hospital, Post-Acute Care</t>
  </si>
  <si>
    <t>Inpatient/Hospital, Outpatient Services</t>
  </si>
  <si>
    <t>Emergency Department and Services, Inpatient/Hospital</t>
  </si>
  <si>
    <t>Claims, Electronic Health Records, Paper Medical Records</t>
  </si>
  <si>
    <t>Claims, Electronic Health Data, Paper Medical Records</t>
  </si>
  <si>
    <t>Instrument-Based Data</t>
  </si>
  <si>
    <t>Electronic Health Data, Electronic Health Records, Paper Medical Records</t>
  </si>
  <si>
    <t>Claims, Electronic Health Data, Electronic Health Records, Paper Medical Records</t>
  </si>
  <si>
    <t>Electronic Health Data, Paper Medical Records</t>
  </si>
  <si>
    <t>Claims</t>
  </si>
  <si>
    <t>Registry Data</t>
  </si>
  <si>
    <t>Electronic Health Records, Paper Medical Records, Registry Data</t>
  </si>
  <si>
    <t>Assessment Data</t>
  </si>
  <si>
    <t>Electronic Health Records, Paper Medical Records</t>
  </si>
  <si>
    <t>Claims, Enrollment Data</t>
  </si>
  <si>
    <t>Claims, Registry Data</t>
  </si>
  <si>
    <t>Electronic Health Records</t>
  </si>
  <si>
    <t>Post-Acute Care</t>
  </si>
  <si>
    <t>Long Term Acute Care Hospital</t>
  </si>
  <si>
    <t>Paper Medical Records</t>
  </si>
  <si>
    <t>Electronic Health Data</t>
  </si>
  <si>
    <t>Management Data</t>
  </si>
  <si>
    <t>How to use this document</t>
  </si>
  <si>
    <t>Which measures have been recently submitted to an NQF project</t>
  </si>
  <si>
    <t>Which recently submitted measures have been risk adjusted</t>
  </si>
  <si>
    <t>Which projects are currently reviewing/recently reviewed a measure with risk adjustment</t>
  </si>
  <si>
    <t>How the conceptual rationale for a risk adjusted measure was developed</t>
  </si>
  <si>
    <t>What social risk factors are included in a measure's risk adjustment model</t>
  </si>
  <si>
    <t>General measure specifications (measure type, developer, care setting, data source)</t>
  </si>
  <si>
    <t>What can I find out from this document?</t>
  </si>
  <si>
    <t>How do I find information on a specific measure?</t>
  </si>
  <si>
    <t>How do I find out information on risk adjusted measures?</t>
  </si>
  <si>
    <t>How do I find out information about all measures at once?</t>
  </si>
  <si>
    <t>Where can I find…..?</t>
  </si>
  <si>
    <t>Project Associated with the measure</t>
  </si>
  <si>
    <t>Measure title</t>
  </si>
  <si>
    <t>Measure steward/developer</t>
  </si>
  <si>
    <t>New or maintenance measure?</t>
  </si>
  <si>
    <t>Measure type</t>
  </si>
  <si>
    <t>Care setting</t>
  </si>
  <si>
    <t>Data Dictionary</t>
  </si>
  <si>
    <t>Under Review</t>
  </si>
  <si>
    <t>Not Endorsed</t>
  </si>
  <si>
    <t>What is not included in this document that I may still want to know about the trial?</t>
  </si>
  <si>
    <t>Details of the Standing Committee's measure deliberations</t>
  </si>
  <si>
    <t xml:space="preserve">*All of these details can be found on the specific CDP project pages, which are linked in Column A of the measure list. </t>
  </si>
  <si>
    <t>When/how to comment on a measure under review</t>
  </si>
  <si>
    <t>Meeting information for when a measure will be discussed by a CDP Standing Committee</t>
  </si>
  <si>
    <t>Race/Ethnicity</t>
  </si>
  <si>
    <t>Composite</t>
  </si>
  <si>
    <t>Composite Measures</t>
  </si>
  <si>
    <t>Project Information</t>
  </si>
  <si>
    <t>Basic Measure Information</t>
  </si>
  <si>
    <t>Basic Risk Adjustment Information</t>
  </si>
  <si>
    <t>Project Cycle</t>
  </si>
  <si>
    <t>Project Year</t>
  </si>
  <si>
    <t>Measure Number</t>
  </si>
  <si>
    <t>Measure Status</t>
  </si>
  <si>
    <t>Measure Steward/Developer</t>
  </si>
  <si>
    <t>Measure Type</t>
  </si>
  <si>
    <t>Care Setting</t>
  </si>
  <si>
    <t>Was the measure reviewed by the Scientific Methods Panel?</t>
  </si>
  <si>
    <t>Does the measure include any type of risk adjustment?</t>
  </si>
  <si>
    <t>Did the developer provide a conceptual rationale for the potential impact of social risk factors on the measure?</t>
  </si>
  <si>
    <t>How was the conceptual rationale developed?</t>
  </si>
  <si>
    <t>Did the conceptual rationale support the inclusion of social risk factors in the risk adjustment model?</t>
  </si>
  <si>
    <t>Was at least one social risk factor included in the final risk adjustment approach?</t>
  </si>
  <si>
    <t>Why were the social risk factors not included in the final risk adjustment approach?</t>
  </si>
  <si>
    <t>Social risk factors that were included in the final risk adjustment model.</t>
  </si>
  <si>
    <t>What was the final endorsement decision for the measure?</t>
  </si>
  <si>
    <t>Care for Older Adults (COA) – Medication Review</t>
  </si>
  <si>
    <t/>
  </si>
  <si>
    <t>INR Monitoring for Individuals on Warfarin</t>
  </si>
  <si>
    <t>Inpatient/Hospital, Emergency Department and Services</t>
  </si>
  <si>
    <t>Published Literature, Internal Data Analysis</t>
  </si>
  <si>
    <t>American College of Surgeons – Centers for Disease Control and Prevention (ACS-CDC) Harmonized Procedure Specific Surgical Site Infection (SSI) Outcome Measure</t>
  </si>
  <si>
    <t>Electronic Health Records, Paper Medical Records, Laboratory</t>
  </si>
  <si>
    <t>No rationale provided</t>
  </si>
  <si>
    <t>No social risk factors were considered (only clinical risk factors).</t>
  </si>
  <si>
    <t>The developer stated that there were no studies providing evidence of a direct relationship between social risk and HAIs. Until more compelling evidence is available it would be premature to adjust for social risk in the clinical quality measures that CDC reports and CMS uses in its Hospital-Acquired Conditions Reduction and Hospital-Value Based Purchasing Programs.</t>
  </si>
  <si>
    <t>National Healthcare Safety Network (NHSN) Facility-wide Inpatient Hospital-onset Methicillin-resistant Staphylococcus aureus (MRSA) Bacteremia Outcome Measure</t>
  </si>
  <si>
    <t>Inpatient/Hospital, Post-Acute Care, Emergency Department and Services</t>
  </si>
  <si>
    <t>The developers didn’t analyze any social risk factors because they couldn’t find a sufficient conceptual rationale to do so, and also don’t have the data to do so.</t>
  </si>
  <si>
    <t>National Healthcare Safety Network (NHSN) Facility-wide Inpatient Hospital-onset Clostridium difficile Infection (CDI) Outcome Measure</t>
  </si>
  <si>
    <t>Per developer, "Due to concerns about data entry burden and the paucity of evidence to support social risk factor data collection for risk adjustment purposes, social risk factors are not collected in NHSN for all patients in the patient population; therefore, these variables are not available in NHSN to be used for risk adjustment modeling."</t>
  </si>
  <si>
    <t>No conceptual rationale and no data available</t>
  </si>
  <si>
    <t>Electronic Health Data, Electronic Health Records, Paper Medical Records, Instrument-Based Data</t>
  </si>
  <si>
    <t>Practice Environment Scale - Nursing Work Index (PES-NWI) (composite and five subscales)</t>
  </si>
  <si>
    <t>University of Pennsylvania, Center for Health Outcomes and Policy Research</t>
  </si>
  <si>
    <t>Appropriate Follow-Up Interval for Normal Colonoscopy in Average Risk Patients</t>
  </si>
  <si>
    <t>American Gastroenterological Association</t>
  </si>
  <si>
    <t>Claims, Electronic Health Data, Electronic Health Records, Registry Data</t>
  </si>
  <si>
    <t>Diabetic Foot &amp; Ankle Care, Ulcer Prevention –  Evaluation of Footwear</t>
  </si>
  <si>
    <t>American Podiatric Medical Association</t>
  </si>
  <si>
    <t>Claims, Paper Medical Records, Registry Data</t>
  </si>
  <si>
    <t>Diabetic Foot &amp; Ankle Care, Peripheral Neuropathy – Neurological Evaluation</t>
  </si>
  <si>
    <t>Claims, Paper Medical Records</t>
  </si>
  <si>
    <t>Optimal Diabetes Care</t>
  </si>
  <si>
    <t>MN Community Measurement</t>
  </si>
  <si>
    <t>insurance product (proxy for socioeconomic status),  deprivation index - (proxy for socioeconomic status based on 5-digit zip code) Comprised of percentage with SNAP benefits, percentage in poverty, percentage unemployment, percentage on public assistance and percentage single female with child
considered but not used: race, Hispanic ethnicity, preferred language and country of origin (RELO) as potential risk adjustment variables</t>
  </si>
  <si>
    <t xml:space="preserve">In-hospital Risk Adjusted Rate of Bleeding Events for patients undergoing PCI </t>
  </si>
  <si>
    <t>Discouraging the use of Adjunctive Surgical Procedures during carpal tunnel release</t>
  </si>
  <si>
    <t>American Academy of Orthopaedic Surgeons</t>
  </si>
  <si>
    <t>Discouraging use of MRI for Diagnosis of Carpal Tunnel Syndrome</t>
  </si>
  <si>
    <t>Discouraging the routine use of occupational and/or physical therapy after carpal tunnel release</t>
  </si>
  <si>
    <t>International Prostate Symptom Score (IPSS) or American Urological Association-Symptom Index (AUA-SI) change 6-12 months after diagnosis of Benign Prostatic Hyperplasia</t>
  </si>
  <si>
    <t>3475e</t>
  </si>
  <si>
    <t xml:space="preserve">Appropriate Use of DXA Scans in Women Under 65 Years Who Do Not Meet the Risk Factor Profile for Osteoporotic Fracture </t>
  </si>
  <si>
    <t>Risk Adjusted Postoperative Renal Failure</t>
  </si>
  <si>
    <t>Published Literature</t>
  </si>
  <si>
    <t>Race black, Race Hispanic, Race Asian</t>
  </si>
  <si>
    <t>Asian, Black, Hispanic ethnicity</t>
  </si>
  <si>
    <t>Risk Adjusted Stroke/Cerebrovascular Accident</t>
  </si>
  <si>
    <t>Race Black, Race Hispanic, Race Asian</t>
  </si>
  <si>
    <t>Asian, Black, Hispanic</t>
  </si>
  <si>
    <t xml:space="preserve">Therapy with aspirin, P2Y12 inhibitor, and statin at discharge following PCI in eligible patients </t>
  </si>
  <si>
    <t>Registry Data, National Cardiovascular Data Registry (NCDR®) CathPCI Registry®</t>
  </si>
  <si>
    <t>Defect Free Care for AMI</t>
  </si>
  <si>
    <t>Registry Data, The data source is the Chest Pain- MI Registry, formerly known as the ACTION Registry, of the National Cardiovascular Data Registry of the American College of Cardiology.</t>
  </si>
  <si>
    <t>Risk Adjusted Postoperative Prolonged Intubation (Ventilation)</t>
  </si>
  <si>
    <t>Published Literature, expert group consensus</t>
  </si>
  <si>
    <t>Risk Adjusted Surgical Re-exploration</t>
  </si>
  <si>
    <t>Published Literature, Expert group consensus</t>
  </si>
  <si>
    <t>Race Asian, Race Black, Race Hispanic</t>
  </si>
  <si>
    <t>Risk Adjusted Operative Mortality for Aortic Valve Replacement (AVR)</t>
  </si>
  <si>
    <t>Race Black, Race Hispanic, Race other including Caucasian</t>
  </si>
  <si>
    <t>The developer does not provide a reason.</t>
  </si>
  <si>
    <t>Risk Adjusted Operative Mortality for Mitral Valve (MV) Replacement</t>
  </si>
  <si>
    <t>Race Black, Race Hispanic, Race Other including Caucasian</t>
  </si>
  <si>
    <t>Risk Adjusted Operative Mortality for Mitral Valve (MV) Replacement + CABG Surgery</t>
  </si>
  <si>
    <t>Risk Adjusted Operative Mortality for Aortic Valve Replacement (AVR)+CABG Surgery</t>
  </si>
  <si>
    <t>Risk Adjusted Deep Sternal Wound Infection</t>
  </si>
  <si>
    <t>Risk Adjusted Operative Mortality for Mitral Valve (MV) Repair</t>
  </si>
  <si>
    <t>Black, Hispanic, Other including Caucasian</t>
  </si>
  <si>
    <t>Risk Adjusted Operative Mortality for Mitral Valve (MV) Repair + CABG Surgery</t>
  </si>
  <si>
    <t>Black, Hispanic, other including Caucasian</t>
  </si>
  <si>
    <t>Black, Hispanic</t>
  </si>
  <si>
    <t>Hip Fractures: Timing of Surgical Intervention</t>
  </si>
  <si>
    <t>Claims, Electronic Health Records</t>
  </si>
  <si>
    <t>Well-Child Visits in the First 15 Months of Life</t>
  </si>
  <si>
    <t xml:space="preserve">Measure is specified for separate reporting by commercial and Medicaid health plans which serves as an proxy for income. </t>
  </si>
  <si>
    <t>Improvement in Ambulation/locomotion</t>
  </si>
  <si>
    <t>Payment source (They considered rurality via a post-hoc analysis where they stratified by rural/urban.  They also had race/ethnicity data available, but seemingly did not analyze it because they said the ASPE did not recommend it as “a proxy for social risk”)</t>
  </si>
  <si>
    <t>Payment source</t>
  </si>
  <si>
    <t>Immunizations for Adolescents</t>
  </si>
  <si>
    <t>Well-Child Visits in the Third, Fourth, Fifth, and Sixth Years of Life</t>
  </si>
  <si>
    <t>Adult Immunization Status</t>
  </si>
  <si>
    <t>Claims, Electronic Health Data, Electronic Health Records, Management Data, Registry Data</t>
  </si>
  <si>
    <t>Prenatal Immunization Status</t>
  </si>
  <si>
    <t>Dehydration Admission Rate (PQI 10)</t>
  </si>
  <si>
    <t>Follow-Up after Emergency Department Visits for Dental Caries in Children</t>
  </si>
  <si>
    <t>Outpatient Services, Emergency Department and Services</t>
  </si>
  <si>
    <t>Improvement in bathing</t>
  </si>
  <si>
    <t>Improvement in bed transferring</t>
  </si>
  <si>
    <t>Payment source (They considered rurality via a post-hoc analysis where they stratified by rural/urban.  They also had race/ethnicity data available, but seemingly did not analyze it because they said the ASPE did not recommend it as “a proxy for social risk”.)</t>
  </si>
  <si>
    <t>Improvement in management of oral medications</t>
  </si>
  <si>
    <t xml:space="preserve">Payment source (They considered rurality via a post-hoc analysis where they stratified by rural/urban.  They also had race/ethnicity data available, but seemingly did not analyze it because they said the ASPE did not recommend it as “a proxy for social risk”.) </t>
  </si>
  <si>
    <t>Improvement in pain interfering with activity</t>
  </si>
  <si>
    <t>Initiation and Engagement of Alcohol and Other Drug Abuse or Dependence Treatment</t>
  </si>
  <si>
    <t>Inpatient/Hospital, Outpatient Services, Emergency Department and Services</t>
  </si>
  <si>
    <t>Non-Acute Mental Health Services Utilization for Dual Eligible Beneficiaries</t>
  </si>
  <si>
    <t xml:space="preserve">Commonwealth of Mass - Division of Health Care Finance and Policy </t>
  </si>
  <si>
    <t>Outpatient Services, Post-Acute Care, Home Care</t>
  </si>
  <si>
    <t>Internal Data Analysis</t>
  </si>
  <si>
    <t>No social risk factors were evaluated</t>
  </si>
  <si>
    <t>Continuity of care after inpatient or residential treatment for substance use disorder (SUD)</t>
  </si>
  <si>
    <t>Mathematica Policy Research</t>
  </si>
  <si>
    <t>Inpatient/Hospital, Outpatient Services, Emergency Department and Services, Home Care</t>
  </si>
  <si>
    <t>Tobacco Use Treatment Provided or Offered (TOB-2)/Tobacco Use Treatment (TOB-2a)</t>
  </si>
  <si>
    <t xml:space="preserve">Mathematica Policy Research </t>
  </si>
  <si>
    <t>Preventive Care and Screening: Unhealthy Alcohol Use: Screening &amp; Brief Counseling</t>
  </si>
  <si>
    <t>HOSPITAL-LEVEL, RISK-STANDARDIZED PAYMENT ASSOCIATED WITH A 90-DAY EPISODE OF CARE FOR ELECTIVE PRIMARY TOTAL HIP AND/OR TOTAL KNEE ARTHROPLASTY (THA/TKA)</t>
  </si>
  <si>
    <t>Facility</t>
  </si>
  <si>
    <t xml:space="preserve">Income, socioeconomic and racial differences in access to care, insurance status, Dual eligible status, AHRQ-validated SES index score </t>
  </si>
  <si>
    <t>dual eligibility</t>
  </si>
  <si>
    <t>Successful Transition after Long-Term Institutional Stay</t>
  </si>
  <si>
    <t>Mathematica Policy Research, Inc.</t>
  </si>
  <si>
    <t xml:space="preserve">No social risk factors were evaluated in the risk-adjustment analysis for two reasons: 
1. The focus of this measure is a population with increased social risk (e.g., Medicaid MLTSS enrollees) who are primarily low income. By defining a measure and risk-adjustment approach specific to this population, the measure is acknowledging and account for the unique risk that this population faces.  Because the measure is not intended for use on an overall population with more diverse social risk (e.g., a Medicare population that may include dual-eligible and non-dual eligible beneficiaries), the inclusion of risk factors that account for the existing medical and disability conditions within the population of Medicaid beneficiaries utilizing LTSS is more appropriate.
2. Our assessment was also limited to risk factors that can be constructed by using claims and encounter files available to MLTSS plans. Therefore, we were limited in the social risk factors that could be calculated from the existing data. Findings from a recent two-year National Quality Forum (NQF) effort indicated that the inclusion of area-level SES indicators does not improve the predictive capacity of risk-adjustment algorithms of hospital-based care measures developed for Medicare beneficiaries (NQF, 2017). 
</t>
  </si>
  <si>
    <t>Duals status</t>
  </si>
  <si>
    <t>All-cause inpatient admission rate for Medicaid beneficiaries with complex care needs and high costs (BCNs)</t>
  </si>
  <si>
    <t xml:space="preserve">We did not select social risk factors (see 2b3.3a). Our expert workgroup also reached broad agreement that it was appropriate to exclude area-level indicators of SES because of the lack of likely predictive capacity. </t>
  </si>
  <si>
    <t>Hospital Visits after Orthopedic Ambulatory Surgical Center Procedures</t>
  </si>
  <si>
    <t>Medicaid dual-eligibility status, African-American race, AHRQ-validated SES Index score</t>
  </si>
  <si>
    <t xml:space="preserve">In summary, we conclude that dual-eligible status had a statistically significant association with the risk of a hospital visit, and a small shift in the RSHVR distribution (0.1% at the 10th and 90th percentiles). This association, however, may be a result of either disparate care received due to their socio-demographic status or increased risk of hospital visits not accounted for by risk adjustment, but this cannot be discerned.  Furthermore, we observed no substantial impact of dual-eligibility or other patient-level social factors on the ASC-level measure scores, and in facilities in the top quartile for the proportion of patients with each of the social risk factors we do not see a relationship between the measure score and the proportion of patients with the social risk.  Based on the above, we do not adjust for these social risk factors. </t>
  </si>
  <si>
    <t>Hospital Visits after Urology Ambulatory Surgical Center Procedures</t>
  </si>
  <si>
    <t xml:space="preserve">Dual-eligible status, African-American race, AHRQ-validated SES Index score </t>
  </si>
  <si>
    <t xml:space="preserve">In summary, we conclude that dual-eligible status had a statistically significant association with the risk of a hospital visit, and a small shift in the RSHVR distribution (.1% - .2% at the 10th and 90th percentiles). This association, however, may be a result of either disparate care received due to their socio-demographic status or increased risk of hospital visits not accounted for by risk adjustment, but this cannot be discerned.  Furthermore, we observed no substantial impact of dual-eligibility or other patient-level social factors on the ASC-level measure scores, and in facilities in the top quartile for the proportion of patients with each of the social risk factors we do not see a relationship between the measure score and the proportion of patients with the social risk.  Based on the above, we do not adjust for these social risk factors. </t>
  </si>
  <si>
    <t>All-cause emergency department utilization rate for Medicaid beneficiaries with complex care needs and high costs (BCNs)</t>
  </si>
  <si>
    <t>Hospitalization for Ambulatory Care Sensitive Conditions for Dual Eligible Beneficiaries</t>
  </si>
  <si>
    <t>Published Literature, Internal Data Analysis, *Note: Developers selected other; however, they used literature and internal data analyses for their rationale</t>
  </si>
  <si>
    <t>We did not analyze social risk factors due to three factors: (1) this measure focuses exclusively on a population with social risk (i.e., dual eligible beneficiaries), (2) patient-reported data and patient community characteristics were not available in the testing data source of administrative claims and (3) findings from a recent two-year National Quality Forum (NQF) effort indicated that the inclusion of area-level SES indicators did not improve the predictive capacity of risk-adjustment algorithms of hospital-based care measures developed for Medicare beneficiaries (NQF, 2017).</t>
  </si>
  <si>
    <t>Discharge to Community-Post Acute Care Measure for Home Health Agencies</t>
  </si>
  <si>
    <t>Abt Associates</t>
  </si>
  <si>
    <t>Rural location; Medicaid Dual-Eligible status</t>
  </si>
  <si>
    <t xml:space="preserve">The unadjusted discharge to community rates and unplanned admission rates for urban/rural status were similar. Although rates differed slightly for dual status, the overall impact was low. </t>
  </si>
  <si>
    <t>Discharge to Community-Post Acute Care Measure for Inpatient Rehabilitation Facilities (IRF)</t>
  </si>
  <si>
    <t>Claims, Management Data, Assessment Data</t>
  </si>
  <si>
    <t xml:space="preserve">patient-level dual eligibility status </t>
  </si>
  <si>
    <t xml:space="preserve">While dual eligibility had an impact on patient-level discharge to community outcomes, the impact of adjusting for dual eligibility on facility scores was small. </t>
  </si>
  <si>
    <t>Discharge to Community-Post Acute Care Measure for Long-Term Care Hospitals (LTCH)</t>
  </si>
  <si>
    <t xml:space="preserve">While dual eligibility had an impact on patient-level DTC outcomes, the impact of adjusting for dual eligibility on facility scores was small. </t>
  </si>
  <si>
    <t>Discharge to Community-Post Acute Care Measure for Skilled Nursing Facilities (SNF)</t>
  </si>
  <si>
    <t>resident-level dual eligibility status</t>
  </si>
  <si>
    <t>Despite this facility-level impact of dual adjustment, developers believe that adjusting for dual eligibility or other social risk factors for this measure may mask potential disparities in quality of care for dual eligible or other vulnerable resident groups for this measure.</t>
  </si>
  <si>
    <t>Admission to an Institution from the Community</t>
  </si>
  <si>
    <t>Inpatient/Hospital, Post-Acute Care, Home Care, Nursing Home/Skilled Nursing Facility, ICF/IID, Community Settings</t>
  </si>
  <si>
    <t>Published Literature, Internal Data Analysis, *Note: Developers indicated N/A, but they conducted internal analyses and referenced publish literature</t>
  </si>
  <si>
    <t>The measure is stratified by age only - no risk adjustment model</t>
  </si>
  <si>
    <t>Minimizing Institutional Length of Stay</t>
  </si>
  <si>
    <t>Post-Acute Care, Home Care, Nursing Home/Skilled Nursing Facility, ICF/IID, Community Settings</t>
  </si>
  <si>
    <t>Published Literature, Internal Data Analysis, *Developers indicated "published literature" and "other" but also conducted internal analyses</t>
  </si>
  <si>
    <t xml:space="preserve">From the developer: No social risk factors were evaluated in the risk-adjustment analysis for two reasons: 
1. The focus of this measure is a population with increased social risk (e.g., Medicaid MLTSS enrollees) who are primarily low income. By defining a measure and risk-adjustment approach specific to this population, the measure is acknowledging and accounting for the unique risk that this population faces. Because the measure is not intended for use on an overall population with more diverse social risk (e.g., a Medicare population that may include dual-eligible and non-dual eligible beneficiaries), the inclusion of risk factors that account for the existing medical and disability conditions within the population of Medicaid beneficiaries utilizing LTSS is more appropriate.
2. Our assessment was also limited to risk factors that can be constructed by using claims and encounter files available to MLTSS plans. Therefore, we were limited in the social risk factors that could be calculated from the existing data. Findings from a recent two-year National Quality Forum (NQF) effort indicated that the inclusion of area-level SES indicators does not improve the predictive capacity of risk-adjustment algorithms of hospital-based care measures developed for Medicare beneficiaries (NQF, 2017). 
</t>
  </si>
  <si>
    <t>0384e</t>
  </si>
  <si>
    <t>patient’s primary language, patient race, percent of residents below the federal poverty line in the patient’s home zip code</t>
  </si>
  <si>
    <t>The social risk factors selected were not associated with collaborate performance scores. Only patient age and survey administration mode had statistically significant associations with CollaboRATE score.</t>
  </si>
  <si>
    <t>Inpatient/Hospital, Outpatient Services, Post-Acute Care, Non-Clinical Sites (Such as community-based organizations, food banks, home health agencies and pharmacies</t>
  </si>
  <si>
    <t>patient race,  education, and language</t>
  </si>
  <si>
    <t xml:space="preserve">developer does not use risk adjustment for two reasons: First, because the domains have fairly consistent correlations with outcomes across demographic groups, risk adjustment isn’t necessary for interpretation of scores within an organization. Second, and more important, we do not adjust the domain scores for demographic factors when we provide results to sites using the C-CAT because if patients of certain racial, ethnic or language backgrounds are experiencing lower quality communication such adjustment might mask this finding, essentially setting a disparity in concrete by ‘normalizing’ it. At the same time, we encourage sites to examine results of C-CAT survey items stratified by race, ethnicity or other demographic factors, which can be helpful in developing targeted quality improvement strategies. </t>
  </si>
  <si>
    <t>Access to Independence Promoting Services for Dual Eligible Beneficiaries</t>
  </si>
  <si>
    <t>Claims, Instrument-Based Data</t>
  </si>
  <si>
    <t xml:space="preserve">The conceptual model of how social risk impacts the outcome was established based on existing technical specifications from CMS and the CAHPS analysis instructions </t>
  </si>
  <si>
    <t>Education/Beneficiary-reported level of education/ Dual eligibility, Low income subsidy, Chinese language survey completion</t>
  </si>
  <si>
    <t>Timely Follow-Up After Acute Exacerbations of Chronic Conditions</t>
  </si>
  <si>
    <t>IMPAQ International, LLC</t>
  </si>
  <si>
    <t>Functional Status Change for Patients with Neck Impairments</t>
  </si>
  <si>
    <t xml:space="preserve">Focus on Therapeutic Outcomes, Inc. </t>
  </si>
  <si>
    <t>Risk-adjusted operative mortality for CABG</t>
  </si>
  <si>
    <t>lack of data</t>
  </si>
  <si>
    <t xml:space="preserve">The developer noted that given the clinical data available, social risk factors (which are not readily available) would not likely contribute much improvement to this particular risk model. </t>
  </si>
  <si>
    <t>30-day all-cause risk-standardized mortality rate following percutaneous coronary intervention (PCI) for patients without ST segment elevation myocardial infarction (STEMI) and without cardiogenic shock</t>
  </si>
  <si>
    <t>Claims, Registry Data, National Death Index, Death Masterfile, Medicare enrollment database, or equivalent</t>
  </si>
  <si>
    <t>lack of data and stratification results</t>
  </si>
  <si>
    <t xml:space="preserve">Results of disparities analysis do not suggest the need to adjust or stratify by SDS. Additional reasons include: inability to obtain patient-reported data and that the effect of social risk factors may be at either the patient- or the hospital-level. The developer states that there was direct access to detailed clinical variables describing the severity of illness and feels that incorporating such factors is a much more accurate means of stratifying risk. Social risk factors, which are not readily available, would not likely contribute much improvement to this particular risk model.  </t>
  </si>
  <si>
    <t>The developer noted the small effect size and concerns about masking disparities</t>
  </si>
  <si>
    <t xml:space="preserve">Inclusion of social risk factors did not change performance of the risk adjustment model or performance scores. </t>
  </si>
  <si>
    <t xml:space="preserve">Dialysis Facility </t>
  </si>
  <si>
    <t xml:space="preserve">The developer found no clinical or biological reason why social risk factors should affect access to transplantation. </t>
  </si>
  <si>
    <t xml:space="preserve">Dialysis facility </t>
  </si>
  <si>
    <t xml:space="preserve">The developer did not find a clinical or biological basis why social risk factors should affect access to transplantation. </t>
  </si>
  <si>
    <t>The developer cited a the lack of definitive evidence indicating that differences are primarily attributable to patient or area-level SDS/SES factors versus facility practices</t>
  </si>
  <si>
    <t>The developer cited nominal differences in facility performance when adjusting for SDS/SES, coupled with the risk of reducing patients’ access to high quality care to support their decision not to adjust the measure.</t>
  </si>
  <si>
    <t>no social risk factors were analyzed</t>
  </si>
  <si>
    <t>patient social risk data are not collected in the General Thoracic Surgery Database</t>
  </si>
  <si>
    <t>Published Literature, expert consensus</t>
  </si>
  <si>
    <t>no social risk factors were used</t>
  </si>
  <si>
    <t xml:space="preserve">patient social risk data are not collected in the General Thoracic Surgery Database.  </t>
  </si>
  <si>
    <t>Centers for Medicare &amp; Medicaid Services (CMS)/YNNH/Yale Center for Outcomes Research and Evaluation</t>
  </si>
  <si>
    <t>dual-eligible: yes vs. no, race: African-American vs. all others, AHRQ SES Index: lowest quartile of SES Index vs. all others</t>
  </si>
  <si>
    <t>Based on these analyses, we conclude that although the three social risk factors we examined have a modest but statistically significant association with the risk of a hospital visit, these patient-level factors have a limited effect on the ASC-level measure scores. We did not adjust the models for these social risk factors since the association of these factors with the outcome may be quality-related, and since these factors have a limited relationship to the facility-level scores.</t>
  </si>
  <si>
    <t>2473e</t>
  </si>
  <si>
    <t>Centers for Medicare &amp; Medicaid Services (CMS)/YNHHSC/CORE</t>
  </si>
  <si>
    <t xml:space="preserve">Overall, we found that among the SDS variables that could be feasibly incorporated into this model, 1) the relationship with mortality is small. We also found that the impact of adding any of these indicators is very small to negligible on model performance and hospital profiling. 
Given these findings in the AMI Mortality claims-based measure and complex pathways that could explain any relationship between SDS and mortality, which do not all support risk-adjustment, we did not incorporate SDS variables into the measure. </t>
  </si>
  <si>
    <t>Management Data, Paper Medical Records</t>
  </si>
  <si>
    <t>0024</t>
  </si>
  <si>
    <t>0034</t>
  </si>
  <si>
    <t>Deferred</t>
  </si>
  <si>
    <t>Child Hospital Consumer Assessment of Healthcare Providers and Systems (Child HCAHPS) Survey</t>
  </si>
  <si>
    <t>Agency for Healthcare Research and Quality/Center of Excellence for Pediatric Quality Measurement</t>
  </si>
  <si>
    <t>Parent education, language preference</t>
  </si>
  <si>
    <t xml:space="preserve">Parent education and language preference </t>
  </si>
  <si>
    <t>Specified for general population, including adults/elderly, young adults and populations at risk.</t>
  </si>
  <si>
    <t>BRFSS Survey</t>
  </si>
  <si>
    <t>0012</t>
  </si>
  <si>
    <t>Ambulatory Care: Clinic</t>
  </si>
  <si>
    <t>Inpatient/Hospital, Long-Term Acute Care</t>
  </si>
  <si>
    <t>Community settings with home and community-based services and institutional settings (nursing facility/skilled nursing facility and ICF/IID)</t>
  </si>
  <si>
    <t>0105</t>
  </si>
  <si>
    <t>0726</t>
  </si>
  <si>
    <t>National Association of State Mental Health Program Directors Research Institute</t>
  </si>
  <si>
    <t>Bereaved Family Survey</t>
  </si>
  <si>
    <t>0037</t>
  </si>
  <si>
    <t>0046</t>
  </si>
  <si>
    <t>0053</t>
  </si>
  <si>
    <t>0055</t>
  </si>
  <si>
    <t>0056</t>
  </si>
  <si>
    <t>0057</t>
  </si>
  <si>
    <t>Intermediate Outcome</t>
  </si>
  <si>
    <t>0062</t>
  </si>
  <si>
    <t>0228</t>
  </si>
  <si>
    <t>University of Colorado Anschutz Medical Campus</t>
  </si>
  <si>
    <t>0386</t>
  </si>
  <si>
    <t xml:space="preserve">This measures was deferred from the spring 2018 cycle. It will be resubmitted in a future cycle for maintenance review. </t>
  </si>
  <si>
    <t>0496</t>
  </si>
  <si>
    <t>0642</t>
  </si>
  <si>
    <t>0643</t>
  </si>
  <si>
    <t>Claims, Electronic Health Data, Electronic Health Records, Assessment Data</t>
  </si>
  <si>
    <t xml:space="preserve">The measure was withdrawn prior to Committee review. </t>
  </si>
  <si>
    <t>Assisted living</t>
  </si>
  <si>
    <t>laboratory</t>
  </si>
  <si>
    <t>Withdrawn before Committee evaluation.</t>
  </si>
  <si>
    <t>Laboratory</t>
  </si>
  <si>
    <t>0104e</t>
  </si>
  <si>
    <t>Use of Antipsychotics in Older Adults in the Inpatient Hospital Setting</t>
  </si>
  <si>
    <t>Centers for Medicare &amp; Medicaid Services/Mathematica Policy Research</t>
  </si>
  <si>
    <t>3316e</t>
  </si>
  <si>
    <t>Use of Opioids – Concurrent Prescribing</t>
  </si>
  <si>
    <t>Risk Adjustment Details  (only relevant fields apply)</t>
  </si>
  <si>
    <t>Social risk factors that were analyzed and considered for risk adjustment.</t>
  </si>
  <si>
    <t>Clinician Office/Clinic</t>
  </si>
  <si>
    <t>Dialysis Facility</t>
  </si>
  <si>
    <t>Assisted Living</t>
  </si>
  <si>
    <t xml:space="preserve">Skilled Nursing Facility </t>
  </si>
  <si>
    <t xml:space="preserve">Inpatient Rehabilitation Facility </t>
  </si>
  <si>
    <t>Perinatal and Women's Health</t>
  </si>
  <si>
    <t>Efficiency Measures</t>
  </si>
  <si>
    <t>0006</t>
  </si>
  <si>
    <t>0005</t>
  </si>
  <si>
    <t>0517</t>
  </si>
  <si>
    <t>0166</t>
  </si>
  <si>
    <t>0677</t>
  </si>
  <si>
    <t>0676</t>
  </si>
  <si>
    <t>0534</t>
  </si>
  <si>
    <t>0536</t>
  </si>
  <si>
    <t>0535</t>
  </si>
  <si>
    <t>0133</t>
  </si>
  <si>
    <t>0119</t>
  </si>
  <si>
    <t>0004</t>
  </si>
  <si>
    <t>0177</t>
  </si>
  <si>
    <t>0176</t>
  </si>
  <si>
    <t>0175</t>
  </si>
  <si>
    <t>0174</t>
  </si>
  <si>
    <t>0280</t>
  </si>
  <si>
    <t>0167</t>
  </si>
  <si>
    <t>0130</t>
  </si>
  <si>
    <t>0123</t>
  </si>
  <si>
    <t>0122</t>
  </si>
  <si>
    <t>0121</t>
  </si>
  <si>
    <t>0120</t>
  </si>
  <si>
    <t>0115</t>
  </si>
  <si>
    <t>0129</t>
  </si>
  <si>
    <t>0964</t>
  </si>
  <si>
    <t>0131</t>
  </si>
  <si>
    <t>0114</t>
  </si>
  <si>
    <t>0729</t>
  </si>
  <si>
    <t>0417e</t>
  </si>
  <si>
    <t>0416e</t>
  </si>
  <si>
    <t>0753</t>
  </si>
  <si>
    <t>0555</t>
  </si>
  <si>
    <t>0553</t>
  </si>
  <si>
    <t>Outpatient Services, Emergency Department and Services, Behavioral Health Day Treatment</t>
  </si>
  <si>
    <t>Administrative claims</t>
  </si>
  <si>
    <t>Published Literature, Analysis done using data from measure #0230</t>
  </si>
  <si>
    <t>Additional Notes</t>
  </si>
  <si>
    <t>1717</t>
  </si>
  <si>
    <t>Payment Source</t>
  </si>
  <si>
    <t>Lack of data, effect of social risk factors could be at the patient- or hospital-level (the increased risk could be partly or entirely due to the quality of care patients receive in the hospital), and using detailed clinical variables is a more accurate means of stratifying risk.</t>
  </si>
  <si>
    <t>None. Notes that there is an optional set of covariates for poverty category based on the county of patient residence.</t>
  </si>
  <si>
    <t>No. Optional set of covariates for poverty category.</t>
  </si>
  <si>
    <t xml:space="preserve">Measure is stratified by age. The developer notes their philosophy is to use stratification rather than risk adjustment in order to avoid masking disparities to enable quality improvement and disparity reduction.  The developer understands that risk adjustment can be applied to either the measure itself or to the payment model when measures are used in pay for performance programs. The DQA is closely monitoring the NQF’s ongoing evaluation of the role of SES in risk adjustment for guidance in its future measurement development efforts.      </t>
  </si>
  <si>
    <t>Based on availability of rich clinical risk data versus lack of detailed socioeconomic data</t>
  </si>
  <si>
    <t>Centers for Medicare &amp; Medicaid Services/Health Services Advisory Group, Inc.</t>
  </si>
  <si>
    <t>RTI International</t>
  </si>
  <si>
    <t>Centers for Medicare &amp; Medicaid Services/Mathematica</t>
  </si>
  <si>
    <t>Centers for Medicare &amp; Medicaid Services/National Committee for Quality Assurance</t>
  </si>
  <si>
    <t>Column D</t>
  </si>
  <si>
    <t>Column A</t>
  </si>
  <si>
    <t>Column B</t>
  </si>
  <si>
    <t>Column C</t>
  </si>
  <si>
    <t>Column F</t>
  </si>
  <si>
    <t>Column G</t>
  </si>
  <si>
    <t>Column H</t>
  </si>
  <si>
    <t>Column I</t>
  </si>
  <si>
    <t>Column J</t>
  </si>
  <si>
    <t>Column K</t>
  </si>
  <si>
    <t>Column L</t>
  </si>
  <si>
    <t>Column M</t>
  </si>
  <si>
    <t>Column N</t>
  </si>
  <si>
    <t>Column O</t>
  </si>
  <si>
    <t>Column P</t>
  </si>
  <si>
    <t>Did the conceptual rationale support the inclusion of social risk factors in the risk adjustment model?  (Yes/No)</t>
  </si>
  <si>
    <t xml:space="preserve">Social risk factors that were analyzed and considered for risk adjustment. </t>
  </si>
  <si>
    <t>Column R</t>
  </si>
  <si>
    <t>Was at least one social risk factor included in the final risk adjustment approach?  (Yes/No)</t>
  </si>
  <si>
    <t>Column S</t>
  </si>
  <si>
    <t>Column T</t>
  </si>
  <si>
    <t>Column U</t>
  </si>
  <si>
    <t>The measure was deferred from the fall 2018 cycle and will be resubmitted for maintenance in a future cycle</t>
  </si>
  <si>
    <t>Not specified</t>
  </si>
  <si>
    <t>3309</t>
  </si>
  <si>
    <t>1716</t>
  </si>
  <si>
    <t>3450</t>
  </si>
  <si>
    <t>2459</t>
  </si>
  <si>
    <t>3428</t>
  </si>
  <si>
    <t>3429</t>
  </si>
  <si>
    <t>3430</t>
  </si>
  <si>
    <t>2377</t>
  </si>
  <si>
    <t>1501</t>
  </si>
  <si>
    <t>1502</t>
  </si>
  <si>
    <t>2561</t>
  </si>
  <si>
    <t>2563</t>
  </si>
  <si>
    <t>3437</t>
  </si>
  <si>
    <t>1392</t>
  </si>
  <si>
    <t>1407</t>
  </si>
  <si>
    <t>1516</t>
  </si>
  <si>
    <t>2689</t>
  </si>
  <si>
    <t>Ambulatory Care Sensitive Emergency Department Visits for Dental Caries in Children</t>
  </si>
  <si>
    <t>3451</t>
  </si>
  <si>
    <t>3453</t>
  </si>
  <si>
    <t>3485</t>
  </si>
  <si>
    <t>2152</t>
  </si>
  <si>
    <t>Physician Consortium for Performance Improvement</t>
  </si>
  <si>
    <t>3474</t>
  </si>
  <si>
    <t>Yale New Haven Health Services Corporation – Center for Outcomes Research and Evaluation (CORE)</t>
  </si>
  <si>
    <t>3458</t>
  </si>
  <si>
    <t>3445</t>
  </si>
  <si>
    <t>3470</t>
  </si>
  <si>
    <t>3366</t>
  </si>
  <si>
    <t>3443</t>
  </si>
  <si>
    <t>3449</t>
  </si>
  <si>
    <t>3477</t>
  </si>
  <si>
    <t>3479</t>
  </si>
  <si>
    <t>3480</t>
  </si>
  <si>
    <t>3481</t>
  </si>
  <si>
    <t>3456</t>
  </si>
  <si>
    <t>3457</t>
  </si>
  <si>
    <t>3227</t>
  </si>
  <si>
    <t>CollaboRATE</t>
  </si>
  <si>
    <t>3476</t>
  </si>
  <si>
    <t>3452</t>
  </si>
  <si>
    <t>Health plans, specifically, Medicare-Medicaid Plans (MMPs)</t>
  </si>
  <si>
    <t>3455</t>
  </si>
  <si>
    <t>3461</t>
  </si>
  <si>
    <t>1789</t>
  </si>
  <si>
    <t>2558</t>
  </si>
  <si>
    <t>3402</t>
  </si>
  <si>
    <t>3403</t>
  </si>
  <si>
    <t>3404</t>
  </si>
  <si>
    <t>3405</t>
  </si>
  <si>
    <t>3294</t>
  </si>
  <si>
    <t>1790</t>
  </si>
  <si>
    <t>3357</t>
  </si>
  <si>
    <t>3319</t>
  </si>
  <si>
    <t>3324</t>
  </si>
  <si>
    <t>3325</t>
  </si>
  <si>
    <t>3326</t>
  </si>
  <si>
    <t>2548</t>
  </si>
  <si>
    <t>2508</t>
  </si>
  <si>
    <t>2509</t>
  </si>
  <si>
    <t>2511</t>
  </si>
  <si>
    <t>2517</t>
  </si>
  <si>
    <t>2528</t>
  </si>
  <si>
    <t>2020</t>
  </si>
  <si>
    <t>Centers for Medicare &amp; Medicaid Services/Centers for Disease Control and Prevention</t>
  </si>
  <si>
    <t>2372</t>
  </si>
  <si>
    <t>2063</t>
  </si>
  <si>
    <t>3010</t>
  </si>
  <si>
    <t>3011</t>
  </si>
  <si>
    <t>3397</t>
  </si>
  <si>
    <t>Anesthesiology Smoking Abstinence</t>
  </si>
  <si>
    <t>3407</t>
  </si>
  <si>
    <t>1879</t>
  </si>
  <si>
    <t>1880</t>
  </si>
  <si>
    <t>1932</t>
  </si>
  <si>
    <t>1933</t>
  </si>
  <si>
    <t>1934</t>
  </si>
  <si>
    <t>3312</t>
  </si>
  <si>
    <t>3313</t>
  </si>
  <si>
    <t>3317</t>
  </si>
  <si>
    <t>3332</t>
  </si>
  <si>
    <t>3362</t>
  </si>
  <si>
    <t>3420</t>
  </si>
  <si>
    <t>3422</t>
  </si>
  <si>
    <t>3400</t>
  </si>
  <si>
    <t>3384</t>
  </si>
  <si>
    <t>3385</t>
  </si>
  <si>
    <t>3386</t>
  </si>
  <si>
    <t>3389</t>
  </si>
  <si>
    <t>Prescription drug health plan (contains claims data from multiple care settings)</t>
  </si>
  <si>
    <t>Treatment of Osteopenia or Osteoporosis in Men with Non-Metastatic Prostate Cancer on Androgen Deprivation Therapy</t>
  </si>
  <si>
    <t>Oregon Urology Institute, Large Urology Group Practice Association</t>
  </si>
  <si>
    <t>Oncology: Medical and Radiation - Pain Intensity Quantified</t>
  </si>
  <si>
    <t>Neurology</t>
  </si>
  <si>
    <t>2872e</t>
  </si>
  <si>
    <t>Dementia Cognitive Assessment</t>
  </si>
  <si>
    <t>3506</t>
  </si>
  <si>
    <t xml:space="preserve">Hospitalization After Release with Missed ED Dizzy Stroke </t>
  </si>
  <si>
    <t>Armstrong Institute for Patient Safety</t>
  </si>
  <si>
    <t>Emergency Department and Services, Home-based primary care and home-based palliative care; settings include home, boarding home, domiciliary, assisted living facilities, rest home or custodial care services</t>
  </si>
  <si>
    <t>0456</t>
  </si>
  <si>
    <t xml:space="preserve">Participation in a Systematic National Database for General Thoracic Surgery </t>
  </si>
  <si>
    <t>0465</t>
  </si>
  <si>
    <t xml:space="preserve">Perioperative Anti-platelet Therapy for Patients undergoing Carotid Endarterectomy </t>
  </si>
  <si>
    <t>Society for Vascular Surgery</t>
  </si>
  <si>
    <t>0732</t>
  </si>
  <si>
    <t xml:space="preserve">Surgical Volume for Pediatric and Congenital Heart Surgery: Total Programmatic Volume and Programmatic Volume Stratified by the 5 STAT Mortality Categories </t>
  </si>
  <si>
    <t>0733</t>
  </si>
  <si>
    <t xml:space="preserve">Operative Mortality Stratified by the 5 STAT Mortality Categories </t>
  </si>
  <si>
    <t>0734</t>
  </si>
  <si>
    <t xml:space="preserve">Participation in a National Database for Pediatric and Congenital Heart Surgery </t>
  </si>
  <si>
    <t>2038</t>
  </si>
  <si>
    <t xml:space="preserve">Performing vaginal apical suspension at the time of hysterectomy to address pelvic organ prolapse </t>
  </si>
  <si>
    <t>2677</t>
  </si>
  <si>
    <t xml:space="preserve"> Preoperative evaluation for stress urinary incontinence prior to hysterectomy for pelvic organ prolapse. </t>
  </si>
  <si>
    <t>2683</t>
  </si>
  <si>
    <t>Risk-Adjusted Operative Mortality for Pediatric and Congenital Heart Surgery</t>
  </si>
  <si>
    <t>3493</t>
  </si>
  <si>
    <t xml:space="preserve">Risk-standardized complication rate (RSCR) following elective primary total hip arthroplasty (THA) and/or total knee arthroplasty (TKA) for Merit-based Incentive Payment System (MIPS) Eligible Clinicians and Eligible Clinician Groups </t>
  </si>
  <si>
    <t>3494</t>
  </si>
  <si>
    <t xml:space="preserve">Hospital 90-Day, All-Cause, Risk-Standardized Mortality Rate (RSMR) Following Coronary Artery Bypass Graft (CABG) Surgery </t>
  </si>
  <si>
    <t>0070e</t>
  </si>
  <si>
    <t xml:space="preserve">Coronary Artery Disease (CAD): Beta-Blocker Therapy-Prior Myocardial Infarction (MI) or Left Ventricular Systolic Dysfunction (LVEF &lt;40%) </t>
  </si>
  <si>
    <t>0070</t>
  </si>
  <si>
    <t>0081e</t>
  </si>
  <si>
    <t xml:space="preserve">Heart Failure (HF): Angiotensin-Converting Enzyme (ACE) Inhibitor or Angiotensin Receptor Blocker (ARB) Therapy for Left Ventricular Systolic Dysfunction (LVSD) </t>
  </si>
  <si>
    <t>3507</t>
  </si>
  <si>
    <t>Mothers Autonomy in Decision Making (MADM) Scale</t>
  </si>
  <si>
    <t>Birth Place Lab, University of British Columbia</t>
  </si>
  <si>
    <t>0081</t>
  </si>
  <si>
    <t>0083e</t>
  </si>
  <si>
    <t xml:space="preserve">Heart Failure (HF): Beta-Blocker Therapy for Left Ventricular Systolic Dysfunction (LVSD) </t>
  </si>
  <si>
    <t>0083</t>
  </si>
  <si>
    <t>0715</t>
  </si>
  <si>
    <t xml:space="preserve">Standardized adverse event ratio for children = 18 years of age undergoing cardiac catheterization </t>
  </si>
  <si>
    <t xml:space="preserve">Boston Children´s Hospital/Boston Children´s Hospital </t>
  </si>
  <si>
    <t>3508</t>
  </si>
  <si>
    <t>Elective Outpatient Percutaneous Coronary Intervention (PCI)</t>
  </si>
  <si>
    <t>Centers for Medicare &amp; Medicaid Services/Acumen</t>
  </si>
  <si>
    <t>information not provided yet</t>
  </si>
  <si>
    <t>3509</t>
  </si>
  <si>
    <t>Routine Cataract Removal with Intraocular Lens (IOL) Implantation</t>
  </si>
  <si>
    <t>Not provided in submission form</t>
  </si>
  <si>
    <t>Claims, Enrollment Data, Not specified in submission form</t>
  </si>
  <si>
    <t>Screening/Surveillance Colonoscopy</t>
  </si>
  <si>
    <t>Claims, Enrollment Data, not specified in submission form</t>
  </si>
  <si>
    <t>3511</t>
  </si>
  <si>
    <t>Revascularization for Lower Extremity Chronic Critical Limb Ischemia</t>
  </si>
  <si>
    <t>Claims, Enrollment Data,   Long-term Minimum Data Set, Enrollment Database, and Common Medicare Environment</t>
  </si>
  <si>
    <t>3512</t>
  </si>
  <si>
    <t>Knee Arthroplasty</t>
  </si>
  <si>
    <t>Home-based primary care and home-based palliative care); Settings include: Home Boarding home Domiciliary Assisted Living Facilities Rest Home or Custodial Care Services</t>
  </si>
  <si>
    <t>Claims, Enrollment Data, Long-term Minimum Data Set, Enrollment Database, and Common Medicare Environment</t>
  </si>
  <si>
    <t>3513</t>
  </si>
  <si>
    <t>Simple Pneumonia with Hospitalization</t>
  </si>
  <si>
    <t>Claims, Enrollment Data,  Long-term Minimum Data Set, Enrollment Database, and Common Medicare Environment</t>
  </si>
  <si>
    <t>Intracranial Hemorrhage or Cerebral Infarction</t>
  </si>
  <si>
    <t>3515</t>
  </si>
  <si>
    <t>ST-Elevation Myocardial Infarction (STEMI) with Percutaneous Coronary Intervention (PCI)</t>
  </si>
  <si>
    <t>0138</t>
  </si>
  <si>
    <t>National Healthcare Safety Network (NHSN) Catheter-associated Urinary Tract Infection (CAUTI) Outcome Measure</t>
  </si>
  <si>
    <t>Inpatient/Hospital, Post-Acute Care, Home Care, Oncology hospital</t>
  </si>
  <si>
    <t>Electronic Health Data, Electronic Health Records, Paper Medical Records,  NHSN Urinary Tract Infection form; NHSN Denominators for Intensive Care Unit (ICU)/Other Locations (not NICU or SCA) form; NHSN Denominators for Specialty Care Areas/Oncology form.</t>
  </si>
  <si>
    <t>0139</t>
  </si>
  <si>
    <t>National Healthcare Safety Network (NHSN) Central line-associated Bloodstream Infection (CLABSI) Outcome Measure</t>
  </si>
  <si>
    <t>Inpatient/Hospital, Post-Acute Care, Home Care, Oncology Hospital</t>
  </si>
  <si>
    <t>Electronic Health Data, Electronic Health Records, Paper Medical Records, NHSN Primary BSI collection form; NHSN Denominator for ICU form; NHSN Denominator for NICU form; NHSN Denominator for Specialty Care Area/Oncology Form</t>
  </si>
  <si>
    <t>0141</t>
  </si>
  <si>
    <t>Patient Fall Rate</t>
  </si>
  <si>
    <t>American Nurses Association</t>
  </si>
  <si>
    <t>Electronic Health Records, Paper Medical Records, not specified in submission form</t>
  </si>
  <si>
    <t>0202</t>
  </si>
  <si>
    <t>Falls with injury</t>
  </si>
  <si>
    <t>Electronic Health Records, Paper Medical Records, Did not specify in submission form</t>
  </si>
  <si>
    <t>0204</t>
  </si>
  <si>
    <t>Skill mix (Registered Nurse [RN], Licensed Vocational/Practical Nurse [LVN/LPN], unlicensed assistive personnel [UAP], and contract)</t>
  </si>
  <si>
    <t>Management Data, Payroll or staffing records</t>
  </si>
  <si>
    <t>0205</t>
  </si>
  <si>
    <t>Nursing Hours per Patient Day</t>
  </si>
  <si>
    <t>Management Data, Payroll or staffing records submitted to the National Database of Nursing Quality Indicators (NDNQI®)</t>
  </si>
  <si>
    <t>2720</t>
  </si>
  <si>
    <t>National Healthcare Safety Network (NHSN) Antimicrobial Use Measure</t>
  </si>
  <si>
    <t>Management Data, subject matter experts</t>
  </si>
  <si>
    <t>2726</t>
  </si>
  <si>
    <t>Prevention of Central Venous Catheter (CVC)-Related Bloodstream Infections</t>
  </si>
  <si>
    <t>3498e</t>
  </si>
  <si>
    <t>Hospital Harm- Pressure Injury</t>
  </si>
  <si>
    <t>3501e</t>
  </si>
  <si>
    <t>Hospital Harm – Opioid-Related Adverse Events</t>
  </si>
  <si>
    <t>3502</t>
  </si>
  <si>
    <t>Hybrid Hospital-Wide (All-Condition, All-Procedure) Risk-Standardized Mortality Measure</t>
  </si>
  <si>
    <t>Inpatient/Hospital, Home-based primary care and home-based palliative care); Settings include: Home, Boarding home, Domiciliary, Assisted Living Facilities, Rest Home or Custodial Care Services</t>
  </si>
  <si>
    <t xml:space="preserve">Claims, Electronic Health Records, Medicare enrollment data, hospice data; US census data; Master Beneficiary Summary File (MBSF) </t>
  </si>
  <si>
    <t>3503e</t>
  </si>
  <si>
    <t>Hospital Harm – Severe Hypoglycemia</t>
  </si>
  <si>
    <t>3504</t>
  </si>
  <si>
    <t>Claims-Only Hospital-Wide (All-Condition, All-Procedure) Risk-Standardized Mortality Measure</t>
  </si>
  <si>
    <t xml:space="preserve">Claims, Enrollment Data, Medicare enrollment data, hospice data; US census data; Master Beneficiary Summary File (MBSF) </t>
  </si>
  <si>
    <t>3516</t>
  </si>
  <si>
    <t>Percent of Patients or Residents Experiencing One or More Falls with Major Injury</t>
  </si>
  <si>
    <t>Post-Acute Care, Home-based primary care and home-based palliative care); Settings include: Home, Boarding home, Domiciliary, Assisted Living Facilities, Rest Home or Custodial Care Services</t>
  </si>
  <si>
    <t>0560</t>
  </si>
  <si>
    <t>HBIPS-5 Patients discharged on multiple antipsychotic medications with appropriate justification</t>
  </si>
  <si>
    <t>0640</t>
  </si>
  <si>
    <t xml:space="preserve">HBIPS-2 Hours of physical restraint use </t>
  </si>
  <si>
    <t>0641</t>
  </si>
  <si>
    <t>HBIPS-3 Hours of seclusion use</t>
  </si>
  <si>
    <t>1922</t>
  </si>
  <si>
    <t xml:space="preserve">HBIPS-1 Admission Screening for Violence Risk, Substance Use, Psychological Trauma History and Patient Strengths completed </t>
  </si>
  <si>
    <t>3488</t>
  </si>
  <si>
    <t>Follow-Up After Emergency Department Visit for Alcohol and Other Drug Abuse or Dependence (FUA)</t>
  </si>
  <si>
    <t>3489</t>
  </si>
  <si>
    <t>Follow-Up After Emergency Department Visit for Mental Illness (FUM)</t>
  </si>
  <si>
    <t>3491</t>
  </si>
  <si>
    <t>Annual Monitoring for Individuals on Chronic Opioid Therapy</t>
  </si>
  <si>
    <t>Health Service Advisory Group</t>
  </si>
  <si>
    <t>Acute Care Use Due to Opioid Overdose</t>
  </si>
  <si>
    <t>3459</t>
  </si>
  <si>
    <t>Electronic Health Records, Instrument-Based Data</t>
  </si>
  <si>
    <t>0541</t>
  </si>
  <si>
    <t>Proportion of Days Covered (PDC): 3 Rates by Therapeutic Category</t>
  </si>
  <si>
    <t xml:space="preserve"> Pharmacy Quality Alliance</t>
  </si>
  <si>
    <t>American College of Rheumatology</t>
  </si>
  <si>
    <t>0086e</t>
  </si>
  <si>
    <t>Primary Open-Angle Glaucoma (POAG): Optic Nerve Evaluation</t>
  </si>
  <si>
    <t>0089e</t>
  </si>
  <si>
    <t>Diabetic Retinopathy: Communication with the Physician Managing Ongoing Diabetes Care</t>
  </si>
  <si>
    <t>Rheumatoid Arthritis: Tuberculosis Screening (Recommended for eMeasure Trial Approval)</t>
  </si>
  <si>
    <t>Rheumatoid Arthritis: Assessment of Disease Activity</t>
  </si>
  <si>
    <t>3059e</t>
  </si>
  <si>
    <t>One-Time Screening for Hepatitis C Virus (HCV) for Patients at Risk</t>
  </si>
  <si>
    <t>3060e</t>
  </si>
  <si>
    <t>Annual Hepatitis C Virus (HCV) Screening for Patients who are Active Injection Drug Users</t>
  </si>
  <si>
    <t>0249</t>
  </si>
  <si>
    <t>Delivered Dose of Hemodialysis Above Minimum</t>
  </si>
  <si>
    <t>Centers for Medicare &amp; Medicaid Services/ University of Michigan Kidney Epidemiology and Cost Center</t>
  </si>
  <si>
    <t>0318</t>
  </si>
  <si>
    <t>Delivered Dose of Peritoneal Dialysis Above Minimum</t>
  </si>
  <si>
    <t>Centers for Medicare &amp; Medicaid Services/University of Michigan</t>
  </si>
  <si>
    <t>1423</t>
  </si>
  <si>
    <t>Minimum spKt/V for Pediatric Hemodialysis Patients</t>
  </si>
  <si>
    <t>1454</t>
  </si>
  <si>
    <t>Proportion of patients with hypercalcemia</t>
  </si>
  <si>
    <t>2706</t>
  </si>
  <si>
    <t>Pediatric Peritoneal Dialysis Adequacy: Achievement of Target Kt/V</t>
  </si>
  <si>
    <t>HCAHPS (Hospital Consumer Assessment of Healthcare Providers and Systems) Survey</t>
  </si>
  <si>
    <t>0258</t>
  </si>
  <si>
    <t>Consumer Assessment of Healthcare Providers and Systems (CAHPS) In-Center Hemodialysis Survey (ICH CAHPS)</t>
  </si>
  <si>
    <t xml:space="preserve">Functional Change: Change in Self Care Score </t>
  </si>
  <si>
    <t>UDSMR</t>
  </si>
  <si>
    <t>Instrument-Based Data, FIM Tool</t>
  </si>
  <si>
    <t xml:space="preserve">Functional Change: Change in Mobility Score </t>
  </si>
  <si>
    <t>Instrument-Based Data, IRF PAI</t>
  </si>
  <si>
    <t xml:space="preserve">Percent of Long-Term Care Hospital (LTCH) Patients With an Admission and Discharge Functional Assessment and a Care Plan That Addresses Function </t>
  </si>
  <si>
    <t>The Long-Term Care Hospital Continuity Assessment Record and Evaluation Data Set Version</t>
  </si>
  <si>
    <t>Long-Term Care Hospital (LTCH) Functional Outcome Measure: Change in Mobility Among Patients Requiring Ventilator Support</t>
  </si>
  <si>
    <t xml:space="preserve">Inpatient Rehabilitation Facility (IRF) Functional Outcome Measure: Change in Self-Care Score for Medical Rehabilitation Patients </t>
  </si>
  <si>
    <t xml:space="preserve">Inpatient Rehabilitation Facility (IRF) Functional Outcome Measure: Change in Mobility Score for Medical Rehabilitation Patients </t>
  </si>
  <si>
    <t xml:space="preserve">Inpatient Rehabilitation Facility (IRF) Functional Outcome Measure: Discharge Self-Care Score for Medical Rehabilitation Patients </t>
  </si>
  <si>
    <t xml:space="preserve">Inpatient Rehabilitation Facility (IRF) Functional Outcome Measure: Discharge Mobility Score for Medical Rehabilitation Patients </t>
  </si>
  <si>
    <t>Monthly Hemoglobin Measurement for Pediatric Patients</t>
  </si>
  <si>
    <t>Measurement of nPCR for Pediatric Hemodialysis Patients</t>
  </si>
  <si>
    <t xml:space="preserve">Evaluation of Functional Status (Basic and Instrumental Activities of Daily Living [ADL]) for Home-Based Primary Care and Palliative Care Patients </t>
  </si>
  <si>
    <t xml:space="preserve">Evaluation of Cognitive Function for Home-Based Primary Care and Palliative Care Patients </t>
  </si>
  <si>
    <t xml:space="preserve">Percent of Residents Who Self-Report Moderate to Severe Pain (Short Stay) </t>
  </si>
  <si>
    <t>Centers for Medicare &amp; Medicaid Services/RTI International</t>
  </si>
  <si>
    <t xml:space="preserve">Percent of Residents Who Self-Report Moderate to Severe Pain (Long Stay) </t>
  </si>
  <si>
    <t>nursing home</t>
  </si>
  <si>
    <t xml:space="preserve">No social risk factors applied in the modeling. Due to the paucity of evidence to support social risk factors and data burden data collection for risk adjustment purposes, social risk factors are not collected in NHSN for any patients in the patient population; therefore, these variables are not available in NHSN to be used for risk adjustment modeling. </t>
  </si>
  <si>
    <t xml:space="preserve">No social risk factors applied in the modeling. Due to the paucity of evidence to support social risk factors and data burden data collection for risk adjustment purposes, social risk factors are not collected in NHSN for all patients in the patient population; therefore, these variables are not available in NHSN to be used for risk adjustment modeling. </t>
  </si>
  <si>
    <t>No social risk factors</t>
  </si>
  <si>
    <t>Published Literature, subject matter experts consensus</t>
  </si>
  <si>
    <t xml:space="preserve">The developer stratified by age. The developer includes the following statement "Age is a commonly used risk-stratification factor in quality measurement as it is frequently a risk factor for patient outcomes that providers are unable to affect. Stratification by age will allow for more appropriate comparison of MMP performance to account for differences in the population eligible to enroll in MMPs by state" </t>
  </si>
  <si>
    <t xml:space="preserve">no conceptual analysis but gave empirical analysis on why social factors were not included </t>
  </si>
  <si>
    <t>no conceptual analysis, only empirical</t>
  </si>
  <si>
    <t>Not provided</t>
  </si>
  <si>
    <t>Race (Black, Hispanic, Asian)</t>
  </si>
  <si>
    <t xml:space="preserve">Payment source ( They considered rurality via a post-hoc analysis where they stratified by rural/urban.  They also had race/ethnicity data available, but seemingly did not analyze it because they said the ASPE did not recommend it as “a proxy for social risk”.) </t>
  </si>
  <si>
    <t>Payment Source, race/ethnicity (race/ethnicity not included in analysis since it is not recommended as a proxy for social risk in the literature); Others considered include rurality and disability</t>
  </si>
  <si>
    <t>Medicare Advantage data - low income subsidy (LIS)</t>
  </si>
  <si>
    <t>Dual eligible status and AHRQ-validated SES index score</t>
  </si>
  <si>
    <t>low SES (via composite index), history of social risks (substance abuse, incarceration, intimate partner violence, etc), maternal race, elevated pregnancy status (high BMI, twins, other pregnancy complications)</t>
  </si>
  <si>
    <t>No patient-level sociodemographic variables were available for analysis</t>
  </si>
  <si>
    <t>Not applicable; unit-level fall rate data were analyzed. Disparities from literature demonstrated a difference in falls rates for specific populations according to age, gender, disability (particularly cognitive impairment), and race/ethnicity, but these factors were not considered for adjustment.</t>
  </si>
  <si>
    <t>N/A. NDNQI has limited patient-level demographic characteristics and no social risk factors were analyzed. However, by linking staffing data to AHA hospital survey data, the developer examined nurse staffing by the Hospital-level percentage of Medicaid days.</t>
  </si>
  <si>
    <t>N/A. The developer did not analyze any social risk factors for adjustment. By linking staffing data to AHA hospital survey data, the developer was able to examine nurse staffing by the Hospital-level percentage of Medicaid days.</t>
  </si>
  <si>
    <t xml:space="preserve">N/A. No patient-level sociodemographic variables are used in the measure and none were available for analysis. </t>
  </si>
  <si>
    <t>Patient-level sociodemographic data variables were not available or analyzed in the data sample used.</t>
  </si>
  <si>
    <t>general health status, mental health status, age, and education</t>
  </si>
  <si>
    <t>patient’s self-reported education and primary language spoken at home</t>
  </si>
  <si>
    <t xml:space="preserve">self-reported education, if patient speaks a language other than English at home, and if someone helped the patient complete the survey.
</t>
  </si>
  <si>
    <t>Payor source, marriage status, race, ethnicity</t>
  </si>
  <si>
    <t>dual eligibility, race/ethnicity, living alone, urbanicity, socioeconomic status</t>
  </si>
  <si>
    <t>dual eligibility, race/ethnicity, living alone, urbanicity, SES</t>
  </si>
  <si>
    <t>The model for our risk-standardized survival rate measure does not adjust for race, in order to not make acceptable existing disparities in in-hospital cardiac arrest survival by race.  The risk-standardized survival rates, however, can be aggregated based on the proportion of patients with IHCA at a given hospital that are of black race, to examine whether racial disparities in survival for IHCA do exist.</t>
  </si>
  <si>
    <t xml:space="preserve">The developer provides three reasons why social risk factors were not evaluated: 1) The focus of this measure is a population with increased social risk (e.g., dual eligible adults) who are primarily low income. By defining a measure and risk-adjustment approach specific to this population, the measure is acknowledging the unique risk that this population faces and putting forward a measure that is specific to this population.  2)        Guidance from “Blueprint for the CMS Measures Management System,” outlines that the inclusion of race in risk-adjustment or risk-stratification can potentially mask important disparities across racial or ethnic groups (Centers for Medicare &amp; Medicaid Services, 2017). We did find significant disparities in performance by race and ethnicity which are highlighted in the measure submission form section on disparities in care. The measurement team recommends that racial and ethnic disparities be explored in performance but should not be explicitly listed as risk-stratification variables necessary for interpreting results. 3) Our assessment was limited to risk factors that can be constructed by using claims and encounter files or easily accessible, publicly available data sets (e.g., the Area Resource File). Analysis of results by area-level SES-indicators (i.e., zip code) was not feasible during testing of this measure but could be the focus of future testing. We note findings from a recent two-year National Quality Forum (NQF) effort indicated that the inclusion of area-level SES indicators did not improve the predictive capacity of risk-adjustment algorithms of hospital-based care measures developed for Medicare beneficiaries (NQF, 2017). Future measure testing may wish to examine further whether area-level SES-indicators have an impact on performance in the dual eligible population specifically.
</t>
  </si>
  <si>
    <t>The team found that there was no meaningful difference in measure scores in the LIS population vs. the non-LIS population.</t>
  </si>
  <si>
    <t>We found wide variation in the distribution of the social risk factors we examined, and we found that both had some association with readmission risk. However, adjustment for these factors did not improve model performance nor have an appreciable impact on entity RARRs, suggesting that existing clinical risk factors capture much of the risk related to low SES. Therefore, we did not include SES factors in our final risk model.</t>
  </si>
  <si>
    <t>Developer did not provide information/rationale for why social risk factors were not included.</t>
  </si>
  <si>
    <t>Due to the inconsistent direction and limited impact of social risk factor effects under the current risk adjustment model, the developer believes the Elective Outpatient PCI measure risk adjustment model sufficiently accounts for the effects of social risk factor on clinician measure scores.</t>
  </si>
  <si>
    <t>Due to the inconsistent direction and limited impact of social risk factor effects under the current risk adjustment model, the developer believes the Cataract measure risk adjustment model sufficiently accounts for the effects of social risk factor on clinician measure scores.</t>
  </si>
  <si>
    <t>Due to the inconsistent direction and limited impact of social risk factor effects under the current risk adjustment model, the developer believes the Screening/Surveillance Colonoscopy measure risk adjustment model sufficiently accounts for the effects of social risk factor on clinician measure scores.</t>
  </si>
  <si>
    <t>Due to the inconsistent direction and limited impact of social risk factor effects under the current risk adjustment model, the developer believes the Revascularization measure risk adjustment model sufficiently accounts for the effects of social risk factor on clinician measure scores.</t>
  </si>
  <si>
    <t>no statistically significant, limited impact, inconsistent direction, clinical factors provide sufficient adjustment</t>
  </si>
  <si>
    <t>limited impact</t>
  </si>
  <si>
    <t>no impact on risk model performance, developer stated that they believe the clinical factors account for the effects of social risk</t>
  </si>
  <si>
    <t>The developers did not find a conceptual rationale for including social risk factors in their risk-adjustment approach, and their data set did not have social risk variables available for analysis.</t>
  </si>
  <si>
    <t>The developer found no compelling evidence available supporting association between social risk factors and CLABSIs.</t>
  </si>
  <si>
    <t>Given the lack of research on social factors and inpatient falls, the developer decided not to include social factors in risk adjustment or stratification.</t>
  </si>
  <si>
    <t xml:space="preserve">After an extensive literature review, we concluded that there is very little published on the effect of social risk factors and inpatient falls. </t>
  </si>
  <si>
    <t>NDNQI does not collect patient-level data for all patients in participating hospitals. A risk adjustment model has not been established for skill mix.</t>
  </si>
  <si>
    <t>The NDNQI does not collect patient-level data for all patients in participating hospitals. A risk adjustment model has not been established for skill mix.</t>
  </si>
  <si>
    <t>Absence of data demonstrating that these factors should be included in AU predictive models.</t>
  </si>
  <si>
    <t>This is a process measure, so there is not a presumption that risk-adjustment is needed; in addition, patient-level sociodemographic data variables were not available or analyzed in the data sample used.</t>
  </si>
  <si>
    <t>As the dosing of opioids and the intensity of patient monitoring is entirely under the control of providers in hospitals, and risk can easily be reduced by following best practices, [the developer does] not think risk adjustment is warranted for this measure.</t>
  </si>
  <si>
    <t>Not statistically significant</t>
  </si>
  <si>
    <t>No statistical differences in mean measure score</t>
  </si>
  <si>
    <t>Change in Mobility Score with and without adjusting for the social risk factors are the same</t>
  </si>
  <si>
    <t>Our risk adjustment model explained 50% of variance in discharge mobility, and the inclusion of these five social risk factors did not explain any additional variance (r-squared = 0.498). In addition, the mean Discharge Mobility Score with and without adjusting for the social risk factors are the same, and the median Discharge Mobility Score with and without adjusting for the social risk factors was different by .2 mobility units.</t>
  </si>
  <si>
    <t>Race</t>
  </si>
  <si>
    <t>self-reported education, language in which the survey was completed, whether the patient lives alone, and whether the survey was answered by a proxy</t>
  </si>
  <si>
    <t>self-reported education, if patient speaks a language other than English at home, and if someone helped the patient complete the survey</t>
  </si>
  <si>
    <t>Did not meet Importance criteria.</t>
  </si>
  <si>
    <t>Inpatient/Hospital, Outpatient Services, Occupational Therapy, Domiciliary, Rest Home or Custodial Care Services</t>
  </si>
  <si>
    <t>Outpatient Services, Post-Acute Care, Home Care, Nursing Facility Visit, Care Services in Long-Term Residential Facility</t>
  </si>
  <si>
    <t>Inpatient/Hospital, Outpatient Services, Home Care, Domiciliary, Nursing Facility</t>
  </si>
  <si>
    <t>Inpatient/Hospital, Outpatient Services, Home Care, Home-based primary care and home based palliative care; Settings include: Home, Boarding home, Domiciliary, Assisted Living Facilities, Rest Home or Custodial Care Services</t>
  </si>
  <si>
    <t>Outpatient Services, Post-Acute Care, domiciliary</t>
  </si>
  <si>
    <t>Outpatient Services, Post-Acute Care, Domiciliary</t>
  </si>
  <si>
    <t>Inpatient/Hospital, Outpatient Services, Home Care, Domiciliary</t>
  </si>
  <si>
    <t>Column Q</t>
  </si>
  <si>
    <t>Column E</t>
  </si>
  <si>
    <t>New or Maintenance</t>
  </si>
  <si>
    <t>Centers for Medicare &amp; Medicaid Services/University of Michigan Kidney Epidemiology and Cost Center</t>
  </si>
  <si>
    <t>PCPI/American Academy of Home Care Medicine/Johns Hopkins University School of Medicine</t>
  </si>
  <si>
    <t>Insurance</t>
  </si>
  <si>
    <t>Relationship Status</t>
  </si>
  <si>
    <t>Rural/Urban</t>
  </si>
  <si>
    <t>SES</t>
  </si>
  <si>
    <t>Employment</t>
  </si>
  <si>
    <t>Income</t>
  </si>
  <si>
    <t xml:space="preserve">Social Risk Factors Considered </t>
  </si>
  <si>
    <t>Social Risk Factors included in Final Adjustment Approach</t>
  </si>
  <si>
    <t>Measures with conceptual rationale that supported inclusion of social risk factors</t>
  </si>
  <si>
    <r>
      <t xml:space="preserve">% of Risk-adjusted Measures that </t>
    </r>
    <r>
      <rPr>
        <i/>
        <sz val="9"/>
        <color theme="0"/>
        <rFont val="Calibri"/>
        <family val="2"/>
        <scheme val="minor"/>
      </rPr>
      <t>Included</t>
    </r>
    <r>
      <rPr>
        <sz val="9"/>
        <color theme="0"/>
        <rFont val="Calibri"/>
        <family val="2"/>
        <scheme val="minor"/>
      </rPr>
      <t xml:space="preserve"> Factor</t>
    </r>
  </si>
  <si>
    <r>
      <t xml:space="preserve">% of Risk-adjusted Measures that </t>
    </r>
    <r>
      <rPr>
        <i/>
        <sz val="9"/>
        <color theme="0"/>
        <rFont val="Calibri"/>
        <family val="2"/>
        <scheme val="minor"/>
      </rPr>
      <t>Considered</t>
    </r>
    <r>
      <rPr>
        <sz val="9"/>
        <color theme="0"/>
        <rFont val="Calibri"/>
        <family val="2"/>
        <scheme val="minor"/>
      </rPr>
      <t xml:space="preserve"> Factor</t>
    </r>
  </si>
  <si>
    <t xml:space="preserve">Navigate to the tab 'Measures List.' Find column M, "Does the measure include any type of risk adjustment?  (Yes/No)". Use the sorting functions in row 1 to select only "Yes." This will filter the spreadsheet to show only those measures that have included risk adjustment. Information on Committee evaluation of these measures and additional measure detail can be found through the individual CDP projects. A link to the relevant project page can be found in column A of each measure. </t>
  </si>
  <si>
    <r>
      <rPr>
        <b/>
        <sz val="11"/>
        <color theme="1"/>
        <rFont val="Calibri"/>
        <family val="2"/>
        <scheme val="minor"/>
      </rPr>
      <t>Conceptual Rationale</t>
    </r>
    <r>
      <rPr>
        <sz val="11"/>
        <color theme="1"/>
        <rFont val="Calibri"/>
        <family val="2"/>
        <scheme val="minor"/>
      </rPr>
      <t xml:space="preserve">: A description of the evidence that supports an association between an independent variable(s) (e.g. social risk factors) and a dependent variable (e.g. outcome) based on a systematic literature review, testing done by the developer/steward of the measure, and/or expert opinion. The conceptual rationale provides evidence to suggest that a social risk factor explains the variance in an outcome of interest. 
</t>
    </r>
    <r>
      <rPr>
        <b/>
        <sz val="11"/>
        <color theme="1"/>
        <rFont val="Calibri"/>
        <family val="2"/>
        <scheme val="minor"/>
      </rPr>
      <t>Empirical Rationale</t>
    </r>
    <r>
      <rPr>
        <sz val="11"/>
        <color theme="1"/>
        <rFont val="Calibri"/>
        <family val="2"/>
        <scheme val="minor"/>
      </rPr>
      <t xml:space="preserve">: A description of the empirical testing that supports the inclusion of a social risk factor in a risk adjustment model. The empirical rationale is established through statistical tests (e.g. hypothesis testing, goodness-of-fit, coefficient of determination, etc.) that can assist in determining the level to which a social risk factor explains variation in an outcome.
</t>
    </r>
    <r>
      <rPr>
        <b/>
        <sz val="11"/>
        <color theme="1"/>
        <rFont val="Calibri"/>
        <family val="2"/>
        <scheme val="minor"/>
      </rPr>
      <t>Social Risk Factor</t>
    </r>
    <r>
      <rPr>
        <sz val="11"/>
        <color theme="1"/>
        <rFont val="Calibri"/>
        <family val="2"/>
        <scheme val="minor"/>
      </rPr>
      <t xml:space="preserve">: Economic and social conditions that may influence individual and group differences in health and health outcomes. These factors may include income, dual eligible status, race, ethnicity, nativity, language, sexual orientation, gender identity, disability, geographic location, and many others.
</t>
    </r>
    <r>
      <rPr>
        <b/>
        <sz val="11"/>
        <color theme="1"/>
        <rFont val="Calibri"/>
        <family val="2"/>
        <scheme val="minor"/>
      </rPr>
      <t>Risk adjustment</t>
    </r>
    <r>
      <rPr>
        <sz val="11"/>
        <color theme="1"/>
        <rFont val="Calibri"/>
        <family val="2"/>
        <scheme val="minor"/>
      </rPr>
      <t xml:space="preserve">: Risk adjustment is a statistical approach that aims to account for differences in intrinsic health risks that patients or populations bring to their health care encounters. 
</t>
    </r>
    <r>
      <rPr>
        <b/>
        <sz val="11"/>
        <color theme="1"/>
        <rFont val="Calibri"/>
        <family val="2"/>
        <scheme val="minor"/>
      </rPr>
      <t>New/Maintenance</t>
    </r>
    <r>
      <rPr>
        <sz val="11"/>
        <color theme="1"/>
        <rFont val="Calibri"/>
        <family val="2"/>
        <scheme val="minor"/>
      </rPr>
      <t xml:space="preserve">: A maintenance measure is a measure that was previously endorsed and is under review for continued endorsement. A new measure is a measure that has not been reviewed by NQF for endorsement. 
</t>
    </r>
  </si>
  <si>
    <t>Structure Measures</t>
  </si>
  <si>
    <t xml:space="preserve">Not available. </t>
  </si>
  <si>
    <t>Not available.</t>
  </si>
  <si>
    <t>Not available</t>
  </si>
  <si>
    <t>Dual eligible status, AHRQ-validated SES index scare</t>
  </si>
  <si>
    <t>Dual eligible status, AHRQ-validated SES index score</t>
  </si>
  <si>
    <t>Dual eligibility and low-SES</t>
  </si>
  <si>
    <t>dual-eligibility</t>
  </si>
  <si>
    <t>Education. Mean scores are risk-adjusted in CAHPS database and by users who choose to risk-adjust their results. Optional for users; top box scores presented in CAHPS public online reporting are not case-mix adjusted.</t>
  </si>
  <si>
    <t>Dual-eligible status, AHRQ SES index</t>
  </si>
  <si>
    <t xml:space="preserve">Given no meaningful improvement in the risk-model or change in performance scores we did not further seek to distinguish the causal pathways for these measures.  </t>
  </si>
  <si>
    <t>Not available. Measure is stratified by 5 risk categories.</t>
  </si>
  <si>
    <t>Measures that include social risk factor(s) included in final risk adjustment approach</t>
  </si>
  <si>
    <t xml:space="preserve">Spring </t>
  </si>
  <si>
    <t>Did not pass Methods Panel review and was withdrawn from the Fall 2018 cycle.</t>
  </si>
  <si>
    <t>Did not pass methods panel review.</t>
  </si>
  <si>
    <t>Admission and Emergency Department (ED) Visits for Patients Receiving Outpatient Chemotherapy</t>
  </si>
  <si>
    <t>All three social risk variables exhibit statistically significant association with the outcome, and their directions make sense in explaining their associations with the outcome. Models exhibit similar performance with and without including social risk variables in the risk adjustment. At the hospital level, including the variables in the model did not change hospital-level measure scores. Given these findings, the measure developer concluded that SDS factors should not be included in the risk-adjustment models for this measure.</t>
  </si>
  <si>
    <t>Claims, Enrollment Data, Medicare inpatient claims, enrollment database</t>
  </si>
  <si>
    <t>Clinician Office/Clinic, Post-Acute Care</t>
  </si>
  <si>
    <t>First, as a clinical registry used for quality assessment and improvement, detailed socioeconomic variables are not available. Second, while proxy variables could be considered, these were not felt to be relevant to an inpatient bleeding model, in contrast to a longer-term outcome model where difficulties with access to care, affording medications or cardiac rehabilitation would be more important. Moreover, while it may be true that worse social risk factors might be associated with more severe illness at the time of presentation, we had direct access to detailed clinical variables describing the severity of illness and feel that incorporating such factors (e.g. clinical indication for PCI, Hb, etc.) is a much more accurate means of stratifying risk</t>
  </si>
  <si>
    <t>Other: Home-based primary care and home-based palliative care); Settings include: Home Boarding home Domiciliary Assisted Living Facilities Rest Home or Custodial Care Services</t>
  </si>
  <si>
    <t>Center for Bioethics and Humanities, University of Colorado</t>
  </si>
  <si>
    <t>Clinician Office/Clinic, inpatient rehab facility; long term acute care; nursing home/snf</t>
  </si>
  <si>
    <t>Not provided. In disparities section it is noted that a retrospective analysis of prospective data on all surgical patients treated for sepsis found no difference in demographics and comorbidities between inappropriately and appropriately treated groups.</t>
  </si>
  <si>
    <t xml:space="preserve">Adult Current Smoking Prevalence </t>
  </si>
  <si>
    <t>Rheumatoid Arthritis: Disease Modifying Anti-Rheumatic Drug (DMARD) Therapy (Recommended for eMeasure Trial Approval)</t>
  </si>
  <si>
    <t>STS Aortic Valve Replacement (AVR) + Coronary Artery Bypass Graft (CABG) Composite Score</t>
  </si>
  <si>
    <t>Claims, Electronic Administrative data/claims</t>
  </si>
  <si>
    <t>Clinician Office/Clinic, Facility</t>
  </si>
  <si>
    <t>Column V</t>
  </si>
  <si>
    <t>Additional notes</t>
  </si>
  <si>
    <t xml:space="preserve">Did not pass Methods Panel review </t>
  </si>
  <si>
    <t>ZIP code</t>
  </si>
  <si>
    <t xml:space="preserve">Navigate to the tab 'Overview.' Scan through the various overview metrics to get a sense of how many measures have been submitted, what these measures look like, how many measures have been risk adjusted, and other high-level breakdowns of the measures included in this document. </t>
  </si>
  <si>
    <t>During this three-year (2018-2021) initiative NQF, with funding from the Department of Health and Human Services, will continue to allow measures that are risk adjusted for social risk factors to be submitted for endorsement. NQF’s Methods Panel and standing committees will assess the adequacy of each risk adjustment model submitted to NQF for endorsement as a part of NQF’s Validity sub-criterion. Standing committees will also evaluate the appropriateness of social risk factors included in risk adjustment models for all measures under review.  The NQF Disparities Standing Committee will be tasked with monitoring unintended consequences, assessing best practices, and evaluating the outcomes this initiative.</t>
  </si>
  <si>
    <t>The mean and median Change in Mobility Score with and without adjusting for the social risk factors are the same.</t>
  </si>
  <si>
    <t>The mean and median Change in Self-Care Score with and without adjusting for the social risk factors are the same.</t>
  </si>
  <si>
    <t>Risk adjustment model explained 50% of variance in discharge self-care, and the inclusion of these five social risk factors did not explain any additional variance (r-squared = 0.500). In addition, the mean and median Discharge Self-Care Score with and without adjusting for the social risk factors are the same</t>
  </si>
  <si>
    <t>Recommend stratification rather than RA, because all women should have autonomy in decision making.</t>
  </si>
  <si>
    <t>Outcome Measures (includes Intermediate Outcome and PRO-PM)</t>
  </si>
  <si>
    <t>Resource Use Measures</t>
  </si>
  <si>
    <r>
      <rPr>
        <b/>
        <sz val="11"/>
        <color theme="1"/>
        <rFont val="Calibri"/>
        <family val="2"/>
        <scheme val="minor"/>
      </rPr>
      <t>Measure Status:</t>
    </r>
    <r>
      <rPr>
        <sz val="11"/>
        <color theme="1"/>
        <rFont val="Calibri"/>
        <family val="2"/>
        <scheme val="minor"/>
      </rPr>
      <t xml:space="preserve"> The measure status indicates whether a measure is under review, endorsed, not endorsed, or withdrawn from review during the project cycle. The status “under review” means the measure was submitted for endorsement and is undergoing the consensus development process (CDP). The status “endorsed” or “not endorsed” is the final endorsement decision after review and an opportunity for appeals. </t>
    </r>
    <r>
      <rPr>
        <sz val="11"/>
        <rFont val="Calibri"/>
        <family val="2"/>
        <scheme val="minor"/>
      </rPr>
      <t>The status “withdrawn” means a new measure has been removed from consideration for the cycle or the developer has decided to forgo maintaining endorsement . The status "deferred" references measures that the developer plans to submit in a future cycle and endorsement is maintained.</t>
    </r>
    <r>
      <rPr>
        <sz val="11"/>
        <color theme="1"/>
        <rFont val="Calibri"/>
        <family val="2"/>
        <scheme val="minor"/>
      </rPr>
      <t xml:space="preserve">
</t>
    </r>
  </si>
  <si>
    <t>Navigate to the tab 'Measure List.' Then sort by a specific NQF ID, measure title, or NQF project using the sorting functions found in Row 1 of each column (see example on the right). Information on individual measure review can be found through the individual CDP projects. A link to the relevant project page can be found in column A of each measure.</t>
  </si>
  <si>
    <r>
      <t xml:space="preserve">Measure Totals
</t>
    </r>
    <r>
      <rPr>
        <sz val="9"/>
        <color theme="0"/>
        <rFont val="Calibri"/>
        <family val="2"/>
        <scheme val="minor"/>
      </rPr>
      <t>(Percentages represent the percent of [Column Y] that are [Row X])</t>
    </r>
  </si>
  <si>
    <t>Metabolic Monitoring for Children and Adolescents on Antipsychotics</t>
  </si>
  <si>
    <t>NCQA</t>
  </si>
  <si>
    <t>Use of First-Line Psychosocial Care for Children and Adolescents on Antipsychotics</t>
  </si>
  <si>
    <t xml:space="preserve">This outcome measure is not risk adjusted for clinical or social factors. First, although the risk of opioid overdose varies according to patient demographic characteristics, this variation reflects social rather than biological differences. Thus, risk adjusting may obscure important health disparities. Second, because differences in opioid overdose rates are due to social rather than biological differences, risk adjusting would tacitly allow for higher rates in some populations and would perpetuate inequities in the health of communities. </t>
  </si>
  <si>
    <t>All-Cause Emergency Department Utilization Rate for Medicaid Beneficiaries Who May Benefit from Integrated Physical and Behavioral Health Care</t>
  </si>
  <si>
    <t>Mathematica</t>
  </si>
  <si>
    <t>Continuity of Pharmacotherapy for Opioid Use Disorder</t>
  </si>
  <si>
    <t>RAND Corporation</t>
  </si>
  <si>
    <t>Radiation therapy is administered within 1 year (365 days) of diagnosis for women under age 70 receiving breast conserving surgery for breast cancer</t>
  </si>
  <si>
    <t>Adjuvant hormonal therapy is recommended or administered within 1 year (365) days of diagnosis for women with AJCC T1cN0M0 or Stage IB - Stage III hormone receptor positive breast cancer</t>
  </si>
  <si>
    <t>Adjuvant chemotherapy is recommended, or administered within 4 months (120 days) of diagnosis for patients under the age of 80 with AJCC Stage III (lymph node positive) colon cancer</t>
  </si>
  <si>
    <t>Oncology: Medical and Radiation - Plan of Care for Pain</t>
  </si>
  <si>
    <t>ASCO</t>
  </si>
  <si>
    <t>Paper Medical Records, Registry Data</t>
  </si>
  <si>
    <t>Trastuzumab administered to patients with AJCC stage I (T1c) – III human epidermal growth factor receptor 2 (HER2) positive breast cancer who receive adjuvant chemotherapy</t>
  </si>
  <si>
    <t>American Society of Clinical Oncology</t>
  </si>
  <si>
    <t>RAS gene mutation testing performed for patients with metastatic colorectal cancer who receive anti-epidermal growth factor receptor monoclonal antibody therapy</t>
  </si>
  <si>
    <t>Patients with metastatic colorectal cancer and RAS gene mutation spared treatment with anti-epidermal growth factor receptor monoclonal antibodies</t>
  </si>
  <si>
    <t>Surgical Treatment Complications for Localized Prostate Cancer</t>
  </si>
  <si>
    <t>None available</t>
  </si>
  <si>
    <t>The developer examined several possible adjustment variables and concluded based on empirical analysis that they did not make a significant difference in this particular outcome</t>
  </si>
  <si>
    <t>Controlling High Blood Pressure</t>
  </si>
  <si>
    <t xml:space="preserve">National Committee for Quality Assurance/National Committee for Quality Assurance </t>
  </si>
  <si>
    <t>Persistence of Beta-Blocker Treatment After a Heart Attack</t>
  </si>
  <si>
    <t>NCQA/NCQA</t>
  </si>
  <si>
    <t>Cardiac stress imaging not meeting appropriate use criteria: Preoperative evaluation in low risk surgery patients</t>
  </si>
  <si>
    <t>ACC/ACC</t>
  </si>
  <si>
    <t>Efficiency</t>
  </si>
  <si>
    <t>Registry Data, Optimization of Patient Selection for Cardiac Imaging</t>
  </si>
  <si>
    <t>Cardiac stress imaging not meeting appropriate use criteria: Routine testing after percutaneous coronary intervention (PCI)</t>
  </si>
  <si>
    <t>Cardiac stress imaging not meeting appropriate use criteria: Testing in asymptomatic, low risk patients</t>
  </si>
  <si>
    <t>Discharge Medications (ACE/ARB and beta blockers) in Eligible ICD/CRT-D Implant Patients</t>
  </si>
  <si>
    <t>30 Day All-cause Risk Standardized Mortality Odds Ratio following Transcatheter Aortic Valve Replacement (TAVR).</t>
  </si>
  <si>
    <t>Claims, Electronic Health Data, Electronic Health Records, Management Data, Paper Medical Records</t>
  </si>
  <si>
    <t>No reason to suggest that a hospital discharge or transfer processes would be influenced by social factors of the individual patients.</t>
  </si>
  <si>
    <t>Functional Status Change for Patients with Low Back Impairments</t>
  </si>
  <si>
    <t>Focus on Therapeutic Outcomes, Inc</t>
  </si>
  <si>
    <t>Medicaid and Medicare before 65; educational attainment</t>
  </si>
  <si>
    <t>Waveform Capnography in Ventilated Patients</t>
  </si>
  <si>
    <t>Akron Children´s Hospital</t>
  </si>
  <si>
    <t>Electronic Health Data, Electronic Health Records, Paper Medical Records, Registry Data</t>
  </si>
  <si>
    <t>Percent of Residents with a Urinary Tract Infection (Long Stay)</t>
  </si>
  <si>
    <t>Percent of Residents Who Have/Had a Catheter Inserted and Left in Their Bladder (Long Stay)</t>
  </si>
  <si>
    <t xml:space="preserve"> Centers for Medicare &amp; Medicaid Services</t>
  </si>
  <si>
    <t>Race/ethnicity (non-Hispanic white vs non-white), Age (&lt;85 vs &lt;85 years), Gender (male vs female), Medicaid eligibility (Medicaid vs. non-Medicaid)</t>
  </si>
  <si>
    <t xml:space="preserve">The developer noted a literature review did not support a conceptual basis for understanding how the inherent characteristics of the social risk factor (race/ethnicity, age, gender, and Medicaid status) would affect catheter use/non-use. Their TEP also did not find a conceptual basis. Results from examining the feasibility of stratifying the measure by race/ethnicity, gender, and Medicaid status (the developer notes this would be the most appropriate risk adjustment strategy to avoid masking disparities in care) showed too many facilities would be excluded which would affect the impact of the measure and is not feasible. The developers compared the adjustment model with and without including age (&gt;or= to 85 years) and chose not to risk adjust for this factor citing almost no practical improvement from including this risk adjustor in the model. </t>
  </si>
  <si>
    <t>Medication Reconciliation: Number of Unintentional Medication Discrepancies per Medication Per Patient</t>
  </si>
  <si>
    <t>Brigham and Women´s Hospital</t>
  </si>
  <si>
    <t>Hospital Harm – Severe Hyperglycemia</t>
  </si>
  <si>
    <t>CMS/IMPAQ International</t>
  </si>
  <si>
    <t>CDC and VON Harmonized Outcome Measure for Late Onset Sepsis and Meningitis in Very Low Birthweight Neonates</t>
  </si>
  <si>
    <t>Inpatient/Hospital, Facility</t>
  </si>
  <si>
    <t>Claims, Electronic Health Data, Electronic Health Records</t>
  </si>
  <si>
    <t>Social risk impacts were not assessed for the outcome. We considered social risk factors, however the literature is at best scant so we have not included them in the measure and do not anticipate doing so. Additionally, because infants do not receive care in the same area as they live, use of neighborhood or similar proxy data on social factors could result in misclassification.</t>
  </si>
  <si>
    <t>Patient-Centered Contraceptive Counseling (PCCC) measure</t>
  </si>
  <si>
    <t>UCSF</t>
  </si>
  <si>
    <t>Assessment Data, Patient survey responses, audio recordings of clinic visits</t>
  </si>
  <si>
    <t>No meaningful impact from SES adjustment</t>
  </si>
  <si>
    <t>Comprehensive Diabetes Care: Blood Pressure Control (&lt;140/90 mm Hg)</t>
  </si>
  <si>
    <t>Analyses of a comparable measure showed that SES did not influence plan performance meaningfully</t>
  </si>
  <si>
    <t>Use of Spirometry Testing in the Assessment and Diagnosis of COPD</t>
  </si>
  <si>
    <t>No rationale offered by developer</t>
  </si>
  <si>
    <t>Asthma Medication Ratio</t>
  </si>
  <si>
    <t>Pharmacotherapy Management of COPD Exacerbation</t>
  </si>
  <si>
    <t>Developer did not offer a rationale</t>
  </si>
  <si>
    <t>Discouraging the routine use of occupational and/or physical therapy after carpal tunnel release.</t>
  </si>
  <si>
    <t>Angiotensin Converting Enzyme (ACE) Inhibitor or Angiotensin Receptor Blocker (ARB) Therapy</t>
  </si>
  <si>
    <t>Renal Physicians Association</t>
  </si>
  <si>
    <t>Claims, Electronic Health Records, Paper Medical Records, Registry Data, not specified</t>
  </si>
  <si>
    <t xml:space="preserve">Pediatric Kidney Disease : ESRD Patients Receiving Dialysis: Hemoglobin Level &lt; 10g/dL </t>
  </si>
  <si>
    <t>Claims, Electronic Health Records, Registry Data, not specified</t>
  </si>
  <si>
    <t>Standardized Transfusion Ratio for Dialysis Facilities</t>
  </si>
  <si>
    <t xml:space="preserve">Given the relatively constant distribution of sexes in US dialysis facilities, this demographic variable has little effect on dialysis facility-level transfusion event rates.  Regarding employment and insurance status, we believe the association between transfusion events and these factors represent disparities in access to medical care and, therefore we do not believe that they are appropriate risk adjustors for a quality measure. Similarly, among the area-level indicators, all are assumed to reflect levels of economic disadvantage that represent differential access to care. For this reason we decided it was not appropriate to adjust for these differences. </t>
  </si>
  <si>
    <t>STS CABG Composite Score</t>
  </si>
  <si>
    <t>STS</t>
  </si>
  <si>
    <t>Intraoperative Hypotension among Non-Emergent Noncardiac Surgical Cases</t>
  </si>
  <si>
    <t xml:space="preserve">Data on social risk factors were not available in the anesthesia data captured by test sites. </t>
  </si>
  <si>
    <t>The existing clinical risk factors captured much of the risk related to low SES</t>
  </si>
  <si>
    <t>Adjusting for social risk factors did not have a meaningful impact on the model</t>
  </si>
  <si>
    <t>0018</t>
  </si>
  <si>
    <t>0071</t>
  </si>
  <si>
    <t>0670</t>
  </si>
  <si>
    <t xml:space="preserve"> Withdrawn</t>
  </si>
  <si>
    <t>Not endorsed</t>
  </si>
  <si>
    <t>3478</t>
  </si>
  <si>
    <t>annual Income, education, urban/rural status, race, and ethnicity</t>
  </si>
  <si>
    <t>CAHPS Hospice Survey</t>
  </si>
  <si>
    <t>US Department of Veterans Affairs</t>
  </si>
  <si>
    <t>Hospital-Wide 30-Day, All-Cause, Unplanned Readmission (HWR) Rate for the Merit-Based Incentive Payment System (MIPS) Eligible Clinicians and Eligible Clinician Groups</t>
  </si>
  <si>
    <t>Diagnostic Imaging: Stenosis Measurement in Carotid Imaging Reports</t>
  </si>
  <si>
    <t>American College of Radiology (ACR)</t>
  </si>
  <si>
    <t>Head CT or MRI Scan Results for Acute Ischemic Stroke or Hemorrhagic Stroke Patients who Received Head CT or MRI Scan Interpretation within 45 minutes of ED Arrival</t>
  </si>
  <si>
    <t>Centers for Medicare and Medicaid Services/Mathematica</t>
  </si>
  <si>
    <t>Time to Intravenous Thrombolytic Therapy</t>
  </si>
  <si>
    <t>Claims, Electronic Health Data, Electronic Health Records, Registry Data, N/A</t>
  </si>
  <si>
    <t xml:space="preserve">	National Committee for Quality Assurance</t>
  </si>
  <si>
    <t>Race/ethnicity</t>
  </si>
  <si>
    <t>Race/ethnicity, medicaid status</t>
  </si>
  <si>
    <t>We considered social risk factors, however the literature is at best scant so we have not included them in the measure and do not anticipate doing so. Additionally, because infants do not receive care in the same area as they live, use of neighborhood or similar proxy data on social factors could result in misclassification.</t>
  </si>
  <si>
    <t>developers do not consider race a social risk factor</t>
  </si>
  <si>
    <t>Data on social risk factors were not available in the anesthesia data captured by test sites.</t>
  </si>
  <si>
    <t>Outpatient Services, oncology/outpatient clinic, radiation oncology dept/clinic</t>
  </si>
  <si>
    <t>Outpatient Services, Oncology/Outpatient Clinic; Radiation Oncology Dept/Clinic</t>
  </si>
  <si>
    <t>Outpatient Services, Post-Acute Care, Home Care, Domiciliary, Rest Home, or Custodial Care Services</t>
  </si>
  <si>
    <t>Measure Settings*</t>
  </si>
  <si>
    <t>* Measure settings are not mutually exclusive</t>
  </si>
  <si>
    <t>Measure Data Sources**</t>
  </si>
  <si>
    <t>** Measure data sources are not mutually exclusive</t>
  </si>
  <si>
    <t>2522</t>
  </si>
  <si>
    <t>2523</t>
  </si>
  <si>
    <t>2525</t>
  </si>
  <si>
    <t xml:space="preserve">Did not pass Methods Panel. Will be resubmitted in future cycle. </t>
  </si>
  <si>
    <t>0059</t>
  </si>
  <si>
    <t>0696</t>
  </si>
  <si>
    <t>0219</t>
  </si>
  <si>
    <t>0220</t>
  </si>
  <si>
    <t>0223</t>
  </si>
  <si>
    <t>0383</t>
  </si>
  <si>
    <t>0384</t>
  </si>
  <si>
    <t>0671</t>
  </si>
  <si>
    <t>0672</t>
  </si>
  <si>
    <t>0965</t>
  </si>
  <si>
    <t>0291</t>
  </si>
  <si>
    <t>0425</t>
  </si>
  <si>
    <t>0684</t>
  </si>
  <si>
    <t>0686</t>
  </si>
  <si>
    <t>0061</t>
  </si>
  <si>
    <t>0575</t>
  </si>
  <si>
    <t>0577</t>
  </si>
  <si>
    <t>0507</t>
  </si>
  <si>
    <t>0661</t>
  </si>
  <si>
    <t>0658</t>
  </si>
  <si>
    <t>Per developer, "Due to concerns about data entry burden and the paucity of evidence to support social risk factor data collection for risk adjustment purposes, social risk factors are not collected in NHSN for all patients in the patient population; therefore, these variables are not available in NHSN to be used for risk adjustment modeling. "</t>
  </si>
  <si>
    <t xml:space="preserve">Based on a review of the current literature, the developer identified several social risk factors that may be related to self-reported pain and could be measured by items available in the MDS 3.0.  Improvements to model fit and calibration by including additional social risk factors are very slight, and there is almost no practical improvement in adding these risk adjustors to the risk adjustment model. The high degree of correlation between the risk-adjusted QM scores suggests that, for most nursing facilities, the current risk adjustment model and alternate model specifications are not significantly different.    </t>
  </si>
  <si>
    <t>Payer type</t>
  </si>
  <si>
    <t xml:space="preserve">Caregiver education </t>
  </si>
  <si>
    <t>Measures with a conceptual rationale provided</t>
  </si>
  <si>
    <t>Developers do not consider race a social risk factor</t>
  </si>
  <si>
    <t>Withdrawn after Committee evaluation as the developer is making changes to the measure.</t>
  </si>
  <si>
    <t>Outpatient Services, Home Care, Occupational therapy evaluation, speech and hearing evaluation, ophthalmological services visit</t>
  </si>
  <si>
    <t>Annual monitoring for persons on long-term opioid therapy</t>
  </si>
  <si>
    <t xml:space="preserve">The measure uses a statistical risk difference approach (observed [short-term stroke risk] minus expected [long-term/baseline stroke risk]). As a result, controlling for differences in patients characteristics (case mix) is not needed to achieve fair comparisons across entities. </t>
  </si>
  <si>
    <t>NCQA claims  that there is potential to mask poor performance and disparities in care by risk adjusting</t>
  </si>
  <si>
    <t>Did not pass Methods Panel review and was withdrawn from the Fall 2018 cycle. Developer does not consider "dual eligibility" a social risk factor.</t>
  </si>
  <si>
    <t>Developer does not consider "dual eligibility" a social risk factor.</t>
  </si>
  <si>
    <t>Race (black, other), Medicaid dual eligible status, and neighborhood SES factors composited into the AHRQ SES Composite Index</t>
  </si>
  <si>
    <t>Proportion of black patients with in-hospital cardiac arrest at each hospital</t>
  </si>
  <si>
    <t>Hospital proportion of non-White patients, hospital safety net status</t>
  </si>
  <si>
    <t>Education, self-reported mental or emotional status, self-reported health status, the respondent lives alone, the respondent’s primary language spoken at home, and the respondent’s number of deficits in the activities of daily living</t>
  </si>
  <si>
    <t>race, marital status</t>
  </si>
  <si>
    <t>general health status, mental health status, and education</t>
  </si>
  <si>
    <t>None. The developer suggests there was not a sufficient conceptual rationale for social risk adjustment, and notes that social risk factors are not collected for the dataset used for this measure.</t>
  </si>
  <si>
    <t>N/A. Social factors predicting inpatient falls has not been established based on literature review. Several studies have demonstrated a difference in falls rates (more generally),  gender, disability (particularly cognitive impairment), and race/ethnicity.</t>
  </si>
  <si>
    <t>Dual eligibility, race/ethnicity, living alone, urbanicity, SES</t>
  </si>
  <si>
    <t>Considered: disability status, race/ethnicity, income, education, zip code</t>
  </si>
  <si>
    <t>dual status, income, education, and unemployment</t>
  </si>
  <si>
    <t xml:space="preserve">dual status, income, education, and unemployment </t>
  </si>
  <si>
    <t>income, education, employment, race, dual status</t>
  </si>
  <si>
    <t>Medicaid eligibility, oldest age, not married</t>
  </si>
  <si>
    <t>race, ethnicity, and payer</t>
  </si>
  <si>
    <t>low-income subsidy status, dual eligibility status, disability, median income, marital status, educational attainment, home ownership, regional healthcare provider shortage</t>
  </si>
  <si>
    <t>LIS or dual status, disability</t>
  </si>
  <si>
    <t>Race, employment status, Medicare coverage, ADI</t>
  </si>
  <si>
    <t>Dual eligible status, AHRQ SES index</t>
  </si>
  <si>
    <t>decedent education, primary payer for hospice care, caregiver respondent education, caregiver respondent language</t>
  </si>
  <si>
    <t>relationship of veteran’s next-of-kin (i.e., spouse)</t>
  </si>
  <si>
    <t>Disability status</t>
  </si>
  <si>
    <t xml:space="preserve">insurance product (proxy for socioeconomic status), deprivation index (proxy for socioeconomic status based on 5-digit zip code; Comprised of percentage with SNAP benefits, percentage in poverty, percentage unemployment, percentage on public assistance and percentage single female with child)
</t>
  </si>
  <si>
    <t>Survey respondent’s relationship to the decedent</t>
  </si>
  <si>
    <t>Wrong-Patient Retract-and-Reorder (Wrong Patient-RAR) Measure</t>
  </si>
  <si>
    <t>New York-Presbyterian Hospital</t>
  </si>
  <si>
    <t>Electronic Health Data, Electronic Health Records</t>
  </si>
  <si>
    <t>National Healthcare Safety Network (NHSN) Nursing Home-onset Clostridioides difficile Infection (CDI) Outcome Measure</t>
  </si>
  <si>
    <t>CDC</t>
  </si>
  <si>
    <t>nursing home/long-term care</t>
  </si>
  <si>
    <t>No social risk impacts were applied to the model.</t>
  </si>
  <si>
    <t>Initial Opioid Prescribing for Long Duration (IOP-LD)</t>
  </si>
  <si>
    <t>PQA</t>
  </si>
  <si>
    <t>Tobacco Use and Help with Quitting Among Adolescents</t>
  </si>
  <si>
    <t>Data was not available and this was a process measure</t>
  </si>
  <si>
    <t xml:space="preserve">Follow-Up Care for Children Prescribed ADHD Medication (ADD) </t>
  </si>
  <si>
    <t>Claims, Electronic Health Data</t>
  </si>
  <si>
    <t xml:space="preserve">Follow-Up After Psychiatric Hospitalization (FAPH) </t>
  </si>
  <si>
    <t>This was a process measure</t>
  </si>
  <si>
    <t>At least 12 regional lymph nodes are removed and pathologically examined for resected colon cancer</t>
  </si>
  <si>
    <t>Commission on Cancer, American College of Surgeons</t>
  </si>
  <si>
    <t>Diagnostic Imaging: Inappropriate Use of “Probably Benign” Assessment Category in Screening Mammograms</t>
  </si>
  <si>
    <t>American College of Radiology</t>
  </si>
  <si>
    <t xml:space="preserve">Combination chemotherapy or chemo-immunotherapy (if HER2 positive), is recommended or administered within 4 months (120 days) of diagnosis for women under 70 with AJCC T1cN0 or stage IB - III hormone receptor negative breast cancer </t>
  </si>
  <si>
    <t>0469e</t>
  </si>
  <si>
    <t>PC-01 Elective Delivery</t>
  </si>
  <si>
    <t>Electronic Health Data, Electronic Health Records, Hospitals report EHR data using Certified Electronic Health Record Technology (CEHRT), and by submitting Quality Reporting Document Architecture Category 1 (QRDA-1).</t>
  </si>
  <si>
    <t>Hemodialysis Vascular Access, Standardized Fistula Rate</t>
  </si>
  <si>
    <t>CMS/University of Michigan</t>
  </si>
  <si>
    <t xml:space="preserve">Employment status 6 months prior to ESRD, Sex, Race, Ethnicity, Medicare dual eligible, ZIP code level – Area Deprivation Index (ADI) from Census data (2009-2013). Based on patient zip-code. _x000D_
</t>
  </si>
  <si>
    <t>Developer states that "Patient-level SDS/SES variables are not included as adjustments in the measure due to the absence of a convincing biological or clinical rationale that warrant accounting for different outcomes on the basis of race, sex, or socioeconomic status."</t>
  </si>
  <si>
    <t>Coronary Artery Disease (CAD): Angiotensin-Converting Enzyme (ACE) Inhibitor or Angiotensin Receptor Blocker (ARB) Therapy - Diabetes or Left Ventricular Systolic Dysfunction (LVEF &lt; 40%)</t>
  </si>
  <si>
    <t>Melanie Shahriary /Melanie Shahriary</t>
  </si>
  <si>
    <t>Coronary Artery Disease (CAD): Antiplatelet Therapy</t>
  </si>
  <si>
    <t>Melanie Shahriary</t>
  </si>
  <si>
    <t xml:space="preserve">Optimal Vascular Care </t>
  </si>
  <si>
    <t>Collette Cole</t>
  </si>
  <si>
    <t>insurance product, race, ethnicity, language, origin, deprivation index</t>
  </si>
  <si>
    <t>insurance product and deprivation index</t>
  </si>
  <si>
    <t>Median Time to Transfer to Another Facility for Acute Coronary Intervention</t>
  </si>
  <si>
    <t>Annese Abdullah-Mclaughlin/Madeline Pearse</t>
  </si>
  <si>
    <t xml:space="preserve">Cardiac Imaging for Preoperative Risk Assessment for Non-Cardiac, Low-Risk Surgery </t>
  </si>
  <si>
    <t>Nicole Hewitt/Colleen McKiernan</t>
  </si>
  <si>
    <t xml:space="preserve">Hospital Visits after Hospital Outpatient Surgery </t>
  </si>
  <si>
    <t>Lein Han/Faseeha Altaf</t>
  </si>
  <si>
    <t>It supported additional analysis to determine appropriate of inclusion.</t>
  </si>
  <si>
    <t>Dual-eligible status, AHRQ-validated SES index score</t>
  </si>
  <si>
    <t>Adjusting for the risk factors did not result in a large change in scores or in the performance curve. CMS decided the benefit of unadjusted results outweighed the concerns of not adjusting.</t>
  </si>
  <si>
    <t>Electronic Health Data, Paper Medical Records, Starting in 2020, hospitals will use the Direct Data Submission Platform for submission of chart abstracted measures. Thus, in 2020, organizations have one place to submit both eCQM and chart abstracted data. The goal of the Direct Data Submission Platform is to ease the burden and expense of submission and empower organizations with data for quality improvement.</t>
  </si>
  <si>
    <t>PC-02 Cesarean Birth</t>
  </si>
  <si>
    <t>Electronic Health Records, Paper Medical Records, Starting in 2020, hospitals will use the Direct Data Submission Platform for submission of chart abstracted measures. Thus, in 2020, organizations have one place to submit both eCQM and chart abstracted data. The goal of the Direct Data Submission Platform is to ease the burden and expense of submission and empower organizations with data for quality improvement.</t>
  </si>
  <si>
    <t>PC-05 Exclusive Breast Milk Feeding</t>
  </si>
  <si>
    <t>Electronic Health Data, Electronic Health Records, Starting in 2020, hospitals will use the Direct Data Submission Platform for submission of chart abstracted measures. Thus, in 2020, organizations have one place to submit both eCQM and chart abstracted data. The goal of the Direct Data Submission Platform is to ease the burden and expense of submission and empower organizations with data for quality improvement.</t>
  </si>
  <si>
    <t>California Maternal Quality Care Collaborative</t>
  </si>
  <si>
    <t>3569e</t>
  </si>
  <si>
    <t>Prediabetes: Screening for Abnormal Blood Glucose</t>
  </si>
  <si>
    <t>American Medical Association</t>
  </si>
  <si>
    <t>Developer did not analyze SDS data for this process measure</t>
  </si>
  <si>
    <t>3570e</t>
  </si>
  <si>
    <t>Intervention for Prediabetes</t>
  </si>
  <si>
    <t>3571e</t>
  </si>
  <si>
    <t>Retesting of Abnormal Blood Glucose in Patients with Prediabetes</t>
  </si>
  <si>
    <t>Pediatric Asthma Emergency Department Use</t>
  </si>
  <si>
    <t xml:space="preserve">University of California San Francisco </t>
  </si>
  <si>
    <t>Claims, Administrative claims, including state Medicaid claims and state All-payer claims databases.</t>
  </si>
  <si>
    <t>Standardized Mortality Ratio for Dialysis Facilities</t>
  </si>
  <si>
    <t>Inpatient/Hospital, Clinician Office/Clinic</t>
  </si>
  <si>
    <t xml:space="preserve">Employment status 6 months prior to ESRD, Sex, Race, Ethnicity, Medicare coverage_x000D_
</t>
  </si>
  <si>
    <t>Hemodialysis Vascular Access: Long-term Catheter Rate</t>
  </si>
  <si>
    <t xml:space="preserve">Centers for Medicare &amp; Medicaid Services/University of Michigan Kidney Epidemiology and Cost Center </t>
  </si>
  <si>
    <t xml:space="preserve">_x000D_
Employment status 6 months prior to ESRD, Sex, Race, Ethnicity, Medicare dual eligible, ZIP code level – Area Deprivation Index (ADI) from Census data (2009-2013). Based on patient zip-code. _x000D_
</t>
  </si>
  <si>
    <t>2614 : CoreQ: Short Stay Discharge Measure</t>
  </si>
  <si>
    <t>Courtney Bishnoi/Marsida Domi</t>
  </si>
  <si>
    <t>Race, education, sex</t>
  </si>
  <si>
    <t>No statistically significant differences in performance</t>
  </si>
  <si>
    <t>CoreQ: Long-Stay Resident Measure</t>
  </si>
  <si>
    <t>Sex, race, educational attainment</t>
  </si>
  <si>
    <t>CoreQ: Long-Stay Family Measure</t>
  </si>
  <si>
    <t>Hospital-Level, Risk-Standardized Patient-Reported Outcomes Following Elective Primary Total Hip and/or Total Knee Arthroplasty (THA/TKA)</t>
  </si>
  <si>
    <t>Vinitha Meyyur/Lisa Suter</t>
  </si>
  <si>
    <t>Dual eligibility, AHRQ SES, race, sex, health literacy</t>
  </si>
  <si>
    <t>health literacy</t>
  </si>
  <si>
    <t xml:space="preserve">Standardized Hospitalization Ratio for Dialysis Facilities (SHR) </t>
  </si>
  <si>
    <t xml:space="preserve">UM Kidney Epidemiology and Cost Center/ CMS </t>
  </si>
  <si>
    <t xml:space="preserve">Employment status, gender, race, ethnicity, dual status, ZIP code level – Area Deprivation Index (ADI) from Census data (2009-2013). </t>
  </si>
  <si>
    <t>gender</t>
  </si>
  <si>
    <t xml:space="preserve">Standardized Readmission Ratio (SRR) for dialysis facilities </t>
  </si>
  <si>
    <t>Employment, race/ethnicity, dual status, area deprivation index, gender</t>
  </si>
  <si>
    <t>gender, age</t>
  </si>
  <si>
    <t>Cervical Cancer Screening</t>
  </si>
  <si>
    <t>Diagnostic Imaging: Reminder System for Screening Mammograms</t>
  </si>
  <si>
    <t>Medicare Spending Per Beneficiary – Post Acute Care Measure for Inpatient Rehabilitation Facilities</t>
  </si>
  <si>
    <t>MSPB Team/Acumen</t>
  </si>
  <si>
    <t>Claims, Assessment Data, Enrollment Data, CME Data, IRF Compare Data, POS File, 2017 American Community Survey, and  Rural-Urban Continuum Codes 2013</t>
  </si>
  <si>
    <t>Dual eligibility, race/ethnicity, rurality, AHRQ SES Index</t>
  </si>
  <si>
    <t>The developer states that "Given the minimal impact of including SRFs [social risk factors] in the risk-adjustment model on measure scores, we do not recommend adjusting the scores for these social risk factors."</t>
  </si>
  <si>
    <t xml:space="preserve"> Medicare Spending Per Beneficiary – Post Acute Care Measure for Long-Term Care Hospitals</t>
  </si>
  <si>
    <t>CMS/Acumen</t>
  </si>
  <si>
    <t>Claims, Assessment Data, Enrollment Data, •	2017 American Community Survey, Rural-Urban Continuum Codes 2013, Provider of Services Current Files (POS File), LTCH Compare data, Common Medicare Environment (CME) database</t>
  </si>
  <si>
    <t>The developer states that, "Given the minimal impact of including SRFs [social risk factors] in the risk-adjustment model on measure scores, we do not recommend adjusting the scores for these social risk factors."</t>
  </si>
  <si>
    <t>3: Medicare Spending Per Beneficiary – Post Acute Care Measure for Skilled Nursing Facilities</t>
  </si>
  <si>
    <t>Claims, Assessment Data, Enrollment Data, •	2017 American Community Survey, Rural-Urban Continuum Codes 2013, Provider of Services Current Files (POS File), Nursing Home Compare data, Common Medicare Environment (CME) database</t>
  </si>
  <si>
    <t>The developer states that, "given the minimal impact of including SRFs [social risk factors] in the risk-adjustment model on measure scores, we do not recommend adjusting the scores for these social risk factors."</t>
  </si>
  <si>
    <t>Medicare Spending Per Beneficiary – Post Acute Care Measure for Home Health Agencies</t>
  </si>
  <si>
    <t>CMS/Abt Associates</t>
  </si>
  <si>
    <t>Claims, Assessment Data, Enrollment Data, •	2017 American Community Survey, Rural-Urban Continuum Codes 2013, Provider of Services Current Files (POS File), Home Health Compare data, Common Medicare Environment (CME) database</t>
  </si>
  <si>
    <t>The developer states that "given the minimal impact of including SRFs [social risk factors] in the risk adjustment model on measure scores, we do not recommend adjusting the scores for these social risk factors."</t>
  </si>
  <si>
    <t>Medicare Spending Per Beneficiary (MSPB) Clinician</t>
  </si>
  <si>
    <t>Claims, Assessment Data, Enrollment Data, American Community Survey (ACS) &amp; Common Medicare Environment (CME)</t>
  </si>
  <si>
    <t>Gender, dual status, race, income, education, unemployment, AHRQ SES Index</t>
  </si>
  <si>
    <t>The developer states that the "results indicate that the inclusion of social risk factors in the current risk adjustment model would have a limited effect on measure scores. Due to the inconsistent direction and limited impact of social risk factor effects under the current risk adjustment model, we believe the MSPB Clinician measure risk adjustment model sufficiently accounts for the effects of social risk factors on clinician measure scores."</t>
  </si>
  <si>
    <t>Total Per Capita Cost (TPCC)</t>
  </si>
  <si>
    <t>No Applicable Setting</t>
  </si>
  <si>
    <t>Claims, Assessment Data, Enrollment Data, •	American Community Survey, Common Medicare Environment (CME) database, Minimum Data Set</t>
  </si>
  <si>
    <t>Gender, dual status, AHRQ SES Index, income, race/ethnicity, age, unemployment</t>
  </si>
  <si>
    <t>gender and dual status</t>
  </si>
  <si>
    <t>CMS/University of Michigan Kidney Epidemiology and Cost Center</t>
  </si>
  <si>
    <t>Area Deprivation Index, employment status, race/ethnicity, dual status, gender</t>
  </si>
  <si>
    <t>Measure was Withdrawn</t>
  </si>
  <si>
    <t>Facility 7-Day Risk-Standardized Hospital Visit Rate after Outpatient Colonoscopy</t>
  </si>
  <si>
    <t>CMS/Yale Center for Outcomes Research and Evaluation (CORE)</t>
  </si>
  <si>
    <t>Claims, Enrollment Data, Enrollment database files; Master Beneficiary Summary File (MBSF) Database, Census Data/American Community Survey</t>
  </si>
  <si>
    <t>dual status, AHRQ SES Index</t>
  </si>
  <si>
    <t>The developer states that "given the testing results, CMS decided that on balance, the benefits of a measure that can illuminate the potential disparities for beneficiaries with the two social risk factors outweigh the concerns of fairness or unintended consequences of not adjusting for these. CMS therefore has decided not to adjust this measure for either DE or the AHRQ SES Index. CMS, however, is testing approaches to stratifying this measure by social risk factors under the IMPACT Act and will continue to assess the issue in measure reevaluation."</t>
  </si>
  <si>
    <t>Claims, Management Data, Registry Data</t>
  </si>
  <si>
    <t>Area Deprivation Index, gender, race/ethnicity, dual status, employment status</t>
  </si>
  <si>
    <t>0108</t>
  </si>
  <si>
    <t>0225</t>
  </si>
  <si>
    <t>0508</t>
  </si>
  <si>
    <t>0559</t>
  </si>
  <si>
    <t>0066</t>
  </si>
  <si>
    <t>0067</t>
  </si>
  <si>
    <t>0076</t>
  </si>
  <si>
    <t>0290</t>
  </si>
  <si>
    <t>0669</t>
  </si>
  <si>
    <t>0469</t>
  </si>
  <si>
    <t>0471</t>
  </si>
  <si>
    <t>0716</t>
  </si>
  <si>
    <t>0369</t>
  </si>
  <si>
    <t>0032</t>
  </si>
  <si>
    <t>0509</t>
  </si>
  <si>
    <t>0480e</t>
  </si>
  <si>
    <t>0480</t>
  </si>
  <si>
    <t>Unexpected Newborn Complications in Term Infants</t>
  </si>
  <si>
    <r>
      <rPr>
        <b/>
        <sz val="12"/>
        <color theme="5" tint="-0.499984740745262"/>
        <rFont val="Calibri"/>
        <family val="2"/>
        <scheme val="minor"/>
      </rPr>
      <t>Measure List Last Updated: May 13, 2020</t>
    </r>
    <r>
      <rPr>
        <b/>
        <sz val="12"/>
        <color rgb="FFCD4C00"/>
        <rFont val="Calibri"/>
        <family val="2"/>
        <scheme val="minor"/>
      </rPr>
      <t xml:space="preserve">
</t>
    </r>
    <r>
      <rPr>
        <i/>
        <sz val="12"/>
        <color rgb="FF5C0B7C"/>
        <rFont val="Calibri"/>
        <family val="2"/>
        <scheme val="minor"/>
      </rPr>
      <t>Please note that measure statuses change throughout the CDP cycle. For the most up-to-date information on measures under review, please see the individual project pages linked in Column A of "Measure List" tab.  This list will be updated every May and December.</t>
    </r>
  </si>
  <si>
    <t>TBD - final data delayed due to Covid-19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</si>
</sst>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1" x14ac:knownFonts="1">
    <font>
      <sz val="11"/>
      <color theme="1"/>
      <name val="Calibri"/>
      <family val="2"/>
      <scheme val="minor"/>
    </font>
    <font>
      <sz val="10"/>
      <color theme="1"/>
      <name val="Calibri"/>
      <family val="2"/>
      <scheme val="minor"/>
    </font>
    <font>
      <sz val="12"/>
      <color theme="1"/>
      <name val="Calibri"/>
      <family val="2"/>
      <scheme val="minor"/>
    </font>
    <font>
      <sz val="9"/>
      <color theme="1"/>
      <name val="Calibri"/>
      <family val="2"/>
      <scheme val="minor"/>
    </font>
    <font>
      <sz val="26"/>
      <color rgb="FF3B6E8F"/>
      <name val="Calibri"/>
      <family val="2"/>
      <scheme val="minor"/>
    </font>
    <font>
      <sz val="22"/>
      <color rgb="FF6B7A17"/>
      <name val="Calibri"/>
      <family val="2"/>
      <scheme val="minor"/>
    </font>
    <font>
      <sz val="12"/>
      <color rgb="FFCD4C00"/>
      <name val="Calibri"/>
      <family val="2"/>
      <scheme val="minor"/>
    </font>
    <font>
      <sz val="22"/>
      <color rgb="FF6C207E"/>
      <name val="Calibri"/>
      <family val="2"/>
      <scheme val="minor"/>
    </font>
    <font>
      <sz val="14"/>
      <color theme="0"/>
      <name val="Calibri"/>
      <family val="2"/>
      <scheme val="minor"/>
    </font>
    <font>
      <b/>
      <sz val="10"/>
      <color theme="1"/>
      <name val="Calibri"/>
      <family val="2"/>
      <scheme val="minor"/>
    </font>
    <font>
      <sz val="9"/>
      <color theme="0"/>
      <name val="Calibri"/>
      <family val="2"/>
      <scheme val="minor"/>
    </font>
    <font>
      <b/>
      <sz val="10"/>
      <color theme="1"/>
      <name val="Calibri"/>
      <family val="2"/>
      <scheme val="minor"/>
    </font>
    <font>
      <b/>
      <sz val="9"/>
      <color theme="1"/>
      <name val="Calibri"/>
      <family val="2"/>
      <scheme val="minor"/>
    </font>
    <font>
      <b/>
      <sz val="9"/>
      <color theme="0"/>
      <name val="Calibri"/>
      <family val="2"/>
      <scheme val="minor"/>
    </font>
    <font>
      <sz val="28"/>
      <color rgb="FF6C207E"/>
      <name val="Calibri"/>
      <family val="2"/>
      <scheme val="minor"/>
    </font>
    <font>
      <sz val="22"/>
      <color rgb="FF3B6E8F"/>
      <name val="Calibri"/>
      <family val="2"/>
      <scheme val="minor"/>
    </font>
    <font>
      <b/>
      <sz val="11"/>
      <color theme="1"/>
      <name val="Calibri"/>
      <family val="2"/>
      <scheme val="minor"/>
    </font>
    <font>
      <b/>
      <sz val="12"/>
      <color rgb="FFCD4C00"/>
      <name val="Calibri"/>
      <family val="2"/>
      <scheme val="minor"/>
    </font>
    <font>
      <u/>
      <sz val="11"/>
      <color theme="10"/>
      <name val="Calibri"/>
      <family val="2"/>
      <scheme val="minor"/>
    </font>
    <font>
      <sz val="22"/>
      <color rgb="FFCD4C00"/>
      <name val="Calibri"/>
      <family val="2"/>
      <scheme val="minor"/>
    </font>
    <font>
      <sz val="11"/>
      <color theme="1"/>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i/>
      <sz val="12"/>
      <color rgb="FF5C0B7C"/>
      <name val="Calibri"/>
      <family val="2"/>
      <scheme val="minor"/>
    </font>
    <font>
      <b/>
      <sz val="10"/>
      <color theme="1"/>
      <name val="Calibri"/>
      <family val="2"/>
      <scheme val="minor"/>
    </font>
    <font>
      <b/>
      <sz val="9"/>
      <name val="Calibri"/>
      <family val="2"/>
      <scheme val="minor"/>
    </font>
    <font>
      <b/>
      <sz val="9"/>
      <color rgb="FF000000"/>
      <name val="Calibri"/>
      <family val="2"/>
      <scheme val="minor"/>
    </font>
    <font>
      <b/>
      <sz val="8"/>
      <color theme="1"/>
      <name val="Calibri"/>
      <family val="2"/>
      <scheme val="minor"/>
    </font>
    <font>
      <sz val="10"/>
      <name val="Calibri"/>
      <family val="2"/>
      <scheme val="minor"/>
    </font>
    <font>
      <i/>
      <sz val="9"/>
      <color theme="0"/>
      <name val="Calibri"/>
      <family val="2"/>
      <scheme val="minor"/>
    </font>
    <font>
      <sz val="11"/>
      <name val="Calibri"/>
      <family val="2"/>
      <scheme val="minor"/>
    </font>
    <font>
      <sz val="16"/>
      <color theme="5" tint="-0.499984740745262"/>
      <name val="Calibri"/>
      <family val="2"/>
      <scheme val="minor"/>
    </font>
    <font>
      <b/>
      <sz val="12"/>
      <color theme="5" tint="-0.499984740745262"/>
      <name val="Calibri"/>
      <family val="2"/>
      <scheme val="minor"/>
    </font>
    <font>
      <sz val="12"/>
      <color theme="5" tint="-0.499984740745262"/>
      <name val="Calibri"/>
      <family val="2"/>
      <scheme val="minor"/>
    </font>
    <font>
      <sz val="13"/>
      <color theme="0"/>
      <name val="Calibri"/>
      <family val="2"/>
      <scheme val="minor"/>
    </font>
    <font>
      <u/>
      <sz val="10"/>
      <color rgb="FF0000CC"/>
      <name val="Calibri"/>
      <family val="2"/>
      <scheme val="minor"/>
    </font>
  </fonts>
  <fills count="41">
    <fill>
      <patternFill patternType="none"/>
    </fill>
    <fill>
      <patternFill patternType="gray125"/>
    </fill>
    <fill>
      <patternFill patternType="solid">
        <fgColor theme="0"/>
        <bgColor indexed="64"/>
      </patternFill>
    </fill>
    <fill>
      <patternFill patternType="solid">
        <fgColor rgb="FF3B6E8F"/>
        <bgColor indexed="64"/>
      </patternFill>
    </fill>
    <fill>
      <patternFill patternType="solid">
        <fgColor theme="5" tint="0.79998168889431442"/>
        <bgColor theme="5" tint="0.79998168889431442"/>
      </patternFill>
    </fill>
    <fill>
      <patternFill patternType="solid">
        <fgColor theme="4"/>
        <bgColor indexed="64"/>
      </patternFill>
    </fill>
    <fill>
      <patternFill patternType="solid">
        <fgColor theme="4" tint="0.59996337778862885"/>
        <bgColor indexed="64"/>
      </patternFill>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rgb="FFD5A6BD"/>
        <bgColor rgb="FFD5A6BD"/>
      </patternFill>
    </fill>
    <fill>
      <patternFill patternType="solid">
        <fgColor rgb="FFD9D9D9"/>
        <bgColor rgb="FFD9D9D9"/>
      </patternFill>
    </fill>
    <fill>
      <patternFill patternType="solid">
        <fgColor theme="4"/>
        <bgColor rgb="FF9FC5E8"/>
      </patternFill>
    </fill>
    <fill>
      <patternFill patternType="solid">
        <fgColor theme="5" tint="-0.49998474074526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theme="5"/>
      </left>
      <right/>
      <top style="thin">
        <color theme="5"/>
      </top>
      <bottom/>
      <diagonal/>
    </border>
    <border>
      <left style="thin">
        <color theme="5"/>
      </left>
      <right/>
      <top style="medium">
        <color theme="5"/>
      </top>
      <bottom/>
      <diagonal/>
    </border>
    <border>
      <left/>
      <right/>
      <top style="thin">
        <color theme="5"/>
      </top>
      <bottom/>
      <diagonal/>
    </border>
    <border>
      <left/>
      <right/>
      <top style="medium">
        <color theme="5"/>
      </top>
      <bottom/>
      <diagonal/>
    </border>
    <border>
      <left style="thin">
        <color theme="5"/>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s>
  <cellStyleXfs count="44">
    <xf numFmtId="0" fontId="0" fillId="0" borderId="0"/>
    <xf numFmtId="0" fontId="18" fillId="0" borderId="0" applyNumberFormat="0" applyFill="0" applyBorder="0" applyAlignment="0" applyProtection="0"/>
    <xf numFmtId="0" fontId="21" fillId="0" borderId="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6"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26" fillId="31" borderId="0" applyNumberFormat="0" applyBorder="0" applyAlignment="0" applyProtection="0"/>
    <xf numFmtId="0" fontId="27" fillId="32" borderId="9" applyNumberFormat="0" applyAlignment="0" applyProtection="0"/>
    <xf numFmtId="0" fontId="23" fillId="33" borderId="12" applyNumberFormat="0" applyAlignment="0" applyProtection="0"/>
    <xf numFmtId="0" fontId="28" fillId="0" borderId="0" applyNumberFormat="0" applyFill="0" applyBorder="0" applyAlignment="0" applyProtection="0"/>
    <xf numFmtId="0" fontId="29" fillId="34" borderId="0" applyNumberFormat="0" applyBorder="0" applyAlignment="0" applyProtection="0"/>
    <xf numFmtId="0" fontId="30" fillId="0" borderId="7" applyNumberFormat="0" applyFill="0" applyAlignment="0" applyProtection="0"/>
    <xf numFmtId="0" fontId="31" fillId="0" borderId="15"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33" fillId="8" borderId="9" applyNumberFormat="0" applyAlignment="0" applyProtection="0"/>
    <xf numFmtId="0" fontId="34" fillId="0" borderId="11" applyNumberFormat="0" applyFill="0" applyAlignment="0" applyProtection="0"/>
    <xf numFmtId="0" fontId="35" fillId="35" borderId="0" applyNumberFormat="0" applyBorder="0" applyAlignment="0" applyProtection="0"/>
    <xf numFmtId="0" fontId="21" fillId="7" borderId="13" applyNumberFormat="0" applyAlignment="0" applyProtection="0"/>
    <xf numFmtId="0" fontId="36" fillId="32" borderId="10" applyNumberFormat="0" applyAlignment="0" applyProtection="0"/>
    <xf numFmtId="0" fontId="37" fillId="0" borderId="0" applyNumberFormat="0" applyFill="0" applyBorder="0" applyAlignment="0" applyProtection="0"/>
    <xf numFmtId="0" fontId="24" fillId="0" borderId="14" applyNumberFormat="0" applyFill="0" applyAlignment="0" applyProtection="0"/>
    <xf numFmtId="0" fontId="25" fillId="0" borderId="0" applyNumberFormat="0" applyFill="0" applyBorder="0" applyAlignment="0" applyProtection="0"/>
  </cellStyleXfs>
  <cellXfs count="150">
    <xf numFmtId="0" fontId="0" fillId="0" borderId="0" xfId="0"/>
    <xf numFmtId="0" fontId="0" fillId="0" borderId="0" xfId="0" applyAlignment="1">
      <alignment horizontal="center"/>
    </xf>
    <xf numFmtId="0" fontId="0" fillId="0" borderId="0" xfId="0" applyBorder="1"/>
    <xf numFmtId="0" fontId="0" fillId="2" borderId="0" xfId="0" applyFill="1" applyBorder="1"/>
    <xf numFmtId="0" fontId="0" fillId="2" borderId="0" xfId="0" applyFill="1"/>
    <xf numFmtId="0" fontId="7" fillId="2" borderId="0" xfId="0" applyFont="1" applyFill="1"/>
    <xf numFmtId="0" fontId="7" fillId="0" borderId="0" xfId="0" applyFont="1" applyFill="1"/>
    <xf numFmtId="164" fontId="0" fillId="0" borderId="0" xfId="0" applyNumberFormat="1" applyAlignment="1">
      <alignment horizontal="center"/>
    </xf>
    <xf numFmtId="0" fontId="0" fillId="0" borderId="0" xfId="0" applyNumberFormat="1" applyAlignment="1">
      <alignment horizontal="center"/>
    </xf>
    <xf numFmtId="1" fontId="0" fillId="0" borderId="0" xfId="0" applyNumberFormat="1" applyAlignment="1">
      <alignment horizontal="center"/>
    </xf>
    <xf numFmtId="0" fontId="9" fillId="0" borderId="0" xfId="0" applyFont="1" applyAlignment="1">
      <alignment wrapText="1"/>
    </xf>
    <xf numFmtId="0" fontId="8" fillId="0" borderId="0" xfId="0" applyFont="1" applyFill="1" applyAlignment="1"/>
    <xf numFmtId="0" fontId="4" fillId="2" borderId="0" xfId="0" applyFont="1" applyFill="1" applyBorder="1" applyAlignment="1">
      <alignment vertical="top"/>
    </xf>
    <xf numFmtId="0" fontId="5" fillId="2" borderId="0" xfId="0" applyFont="1" applyFill="1" applyBorder="1" applyAlignment="1">
      <alignment vertical="top"/>
    </xf>
    <xf numFmtId="0" fontId="2" fillId="0" borderId="0" xfId="0" applyFont="1" applyAlignment="1">
      <alignment vertical="top" wrapText="1"/>
    </xf>
    <xf numFmtId="0" fontId="0" fillId="0" borderId="0" xfId="0" applyAlignment="1">
      <alignment vertical="top"/>
    </xf>
    <xf numFmtId="0" fontId="8" fillId="3" borderId="0" xfId="0" applyFont="1" applyFill="1" applyAlignment="1">
      <alignment wrapText="1"/>
    </xf>
    <xf numFmtId="0" fontId="0" fillId="3" borderId="0" xfId="0" applyFill="1"/>
    <xf numFmtId="164" fontId="0" fillId="0" borderId="0" xfId="0" applyNumberFormat="1"/>
    <xf numFmtId="0" fontId="0" fillId="4" borderId="3" xfId="0" applyFont="1" applyFill="1" applyBorder="1" applyAlignment="1">
      <alignment horizontal="center"/>
    </xf>
    <xf numFmtId="0" fontId="0" fillId="0" borderId="2" xfId="0" applyFont="1" applyBorder="1" applyAlignment="1">
      <alignment horizontal="center"/>
    </xf>
    <xf numFmtId="0" fontId="0" fillId="4" borderId="2" xfId="0" applyFont="1" applyFill="1" applyBorder="1" applyAlignment="1">
      <alignment horizontal="center"/>
    </xf>
    <xf numFmtId="0" fontId="13" fillId="0" borderId="0" xfId="0" applyFont="1" applyFill="1" applyBorder="1" applyAlignment="1">
      <alignment wrapText="1"/>
    </xf>
    <xf numFmtId="0" fontId="0" fillId="0" borderId="0" xfId="0" applyFont="1" applyFill="1" applyBorder="1"/>
    <xf numFmtId="0" fontId="9" fillId="4" borderId="4" xfId="0" applyFont="1" applyFill="1" applyBorder="1" applyAlignment="1">
      <alignment vertical="top" wrapText="1"/>
    </xf>
    <xf numFmtId="0" fontId="9" fillId="0" borderId="4" xfId="0" applyFont="1" applyBorder="1" applyAlignment="1">
      <alignment vertical="top" wrapText="1"/>
    </xf>
    <xf numFmtId="0" fontId="14" fillId="2" borderId="0" xfId="0" applyFont="1" applyFill="1" applyAlignment="1">
      <alignment vertical="top"/>
    </xf>
    <xf numFmtId="0" fontId="0" fillId="0" borderId="0" xfId="0" applyAlignment="1">
      <alignment wrapText="1"/>
    </xf>
    <xf numFmtId="0" fontId="0" fillId="0" borderId="0" xfId="0" applyFont="1" applyFill="1" applyBorder="1" applyAlignment="1">
      <alignment horizontal="left" vertical="top" wrapText="1"/>
    </xf>
    <xf numFmtId="0" fontId="0" fillId="0" borderId="0" xfId="0" quotePrefix="1" applyAlignment="1">
      <alignment vertical="top"/>
    </xf>
    <xf numFmtId="0" fontId="8" fillId="3" borderId="0" xfId="0" applyFont="1" applyFill="1" applyAlignment="1"/>
    <xf numFmtId="0" fontId="0" fillId="0" borderId="0" xfId="0" applyAlignment="1">
      <alignment vertical="top" wrapText="1"/>
    </xf>
    <xf numFmtId="0" fontId="16" fillId="0" borderId="0" xfId="0" applyFont="1"/>
    <xf numFmtId="0" fontId="0" fillId="0" borderId="0" xfId="0" applyFont="1" applyBorder="1" applyAlignment="1">
      <alignment vertical="top" wrapText="1"/>
    </xf>
    <xf numFmtId="0" fontId="0" fillId="2" borderId="0" xfId="0" applyFill="1" applyAlignment="1">
      <alignment wrapText="1"/>
    </xf>
    <xf numFmtId="49" fontId="6" fillId="0" borderId="0" xfId="0" applyNumberFormat="1" applyFont="1" applyAlignment="1">
      <alignment vertical="top" wrapText="1"/>
    </xf>
    <xf numFmtId="0" fontId="20" fillId="0" borderId="0" xfId="0" applyFont="1"/>
    <xf numFmtId="0" fontId="15" fillId="0" borderId="0" xfId="0" applyFont="1" applyAlignment="1">
      <alignment vertical="top"/>
    </xf>
    <xf numFmtId="0" fontId="19" fillId="0" borderId="0" xfId="0" applyFont="1" applyAlignment="1">
      <alignment vertical="top"/>
    </xf>
    <xf numFmtId="0" fontId="12" fillId="0" borderId="1" xfId="0" applyFont="1" applyBorder="1" applyAlignment="1">
      <alignment horizontal="center" vertical="top" wrapText="1" shrinkToFit="1"/>
    </xf>
    <xf numFmtId="0" fontId="42" fillId="0" borderId="1" xfId="0" applyFont="1" applyBorder="1" applyAlignment="1">
      <alignment horizontal="center" vertical="top" wrapText="1" shrinkToFit="1"/>
    </xf>
    <xf numFmtId="0" fontId="1" fillId="0" borderId="1" xfId="0" applyFont="1" applyBorder="1" applyAlignment="1">
      <alignment horizontal="left" vertical="top" wrapText="1"/>
    </xf>
    <xf numFmtId="0" fontId="40" fillId="37" borderId="1" xfId="0" applyFont="1" applyFill="1" applyBorder="1" applyAlignment="1">
      <alignment horizontal="center" vertical="top" wrapText="1"/>
    </xf>
    <xf numFmtId="49" fontId="1" fillId="0" borderId="1" xfId="0" applyNumberFormat="1" applyFont="1" applyBorder="1" applyAlignment="1">
      <alignment horizontal="left" vertical="top" wrapText="1"/>
    </xf>
    <xf numFmtId="0" fontId="1" fillId="0" borderId="1" xfId="0" applyFont="1" applyFill="1" applyBorder="1" applyAlignment="1">
      <alignment horizontal="left" vertical="top" wrapText="1"/>
    </xf>
    <xf numFmtId="0" fontId="3" fillId="0" borderId="1" xfId="0" applyFont="1" applyBorder="1" applyAlignment="1">
      <alignment vertical="top" wrapText="1"/>
    </xf>
    <xf numFmtId="0" fontId="0" fillId="4" borderId="3" xfId="0" applyNumberFormat="1" applyFont="1" applyFill="1" applyBorder="1" applyAlignment="1">
      <alignment horizontal="center"/>
    </xf>
    <xf numFmtId="0" fontId="0" fillId="4" borderId="3" xfId="0" applyFont="1" applyFill="1" applyBorder="1"/>
    <xf numFmtId="0" fontId="0" fillId="0" borderId="2" xfId="0" applyNumberFormat="1" applyFont="1" applyBorder="1" applyAlignment="1">
      <alignment horizontal="center"/>
    </xf>
    <xf numFmtId="0" fontId="0" fillId="0" borderId="2" xfId="0" applyFont="1" applyBorder="1"/>
    <xf numFmtId="0" fontId="0" fillId="4" borderId="2" xfId="0" applyNumberFormat="1" applyFont="1" applyFill="1" applyBorder="1" applyAlignment="1">
      <alignment horizontal="center"/>
    </xf>
    <xf numFmtId="0" fontId="0" fillId="4" borderId="2" xfId="0" applyFont="1" applyFill="1" applyBorder="1"/>
    <xf numFmtId="0" fontId="9" fillId="0" borderId="4" xfId="0" applyFont="1" applyBorder="1" applyAlignment="1">
      <alignment wrapText="1"/>
    </xf>
    <xf numFmtId="0" fontId="3" fillId="39" borderId="0" xfId="0" applyFont="1" applyFill="1"/>
    <xf numFmtId="0" fontId="10" fillId="39" borderId="0" xfId="0" applyFont="1" applyFill="1"/>
    <xf numFmtId="0" fontId="10" fillId="39" borderId="0" xfId="0" applyFont="1" applyFill="1" applyAlignment="1">
      <alignment wrapText="1"/>
    </xf>
    <xf numFmtId="0" fontId="13" fillId="39" borderId="6" xfId="0" applyFont="1" applyFill="1" applyBorder="1"/>
    <xf numFmtId="0" fontId="1" fillId="0" borderId="1" xfId="0" applyFont="1" applyBorder="1" applyAlignment="1">
      <alignment vertical="top" wrapText="1"/>
    </xf>
    <xf numFmtId="0" fontId="43" fillId="0" borderId="1" xfId="0" applyFont="1" applyBorder="1" applyAlignment="1">
      <alignment vertical="top" wrapText="1"/>
    </xf>
    <xf numFmtId="0" fontId="1" fillId="0" borderId="1" xfId="0" applyFont="1" applyFill="1" applyBorder="1" applyAlignment="1">
      <alignment vertical="top" wrapText="1"/>
    </xf>
    <xf numFmtId="49" fontId="1" fillId="0" borderId="1" xfId="0" applyNumberFormat="1" applyFont="1" applyFill="1" applyBorder="1" applyAlignment="1">
      <alignment horizontal="left" vertical="top" wrapText="1"/>
    </xf>
    <xf numFmtId="0" fontId="10" fillId="39" borderId="0" xfId="0" applyFont="1" applyFill="1" applyAlignment="1">
      <alignment vertical="top"/>
    </xf>
    <xf numFmtId="0" fontId="10" fillId="39" borderId="0" xfId="0" applyFont="1" applyFill="1" applyAlignment="1">
      <alignment vertical="top" wrapText="1"/>
    </xf>
    <xf numFmtId="0" fontId="8" fillId="3" borderId="0" xfId="0" applyFont="1" applyFill="1" applyAlignment="1">
      <alignment vertical="top" wrapText="1"/>
    </xf>
    <xf numFmtId="164" fontId="0" fillId="0" borderId="0" xfId="0" applyNumberFormat="1" applyFill="1"/>
    <xf numFmtId="0" fontId="1" fillId="2" borderId="1" xfId="0" applyFont="1" applyFill="1" applyBorder="1" applyAlignment="1">
      <alignment horizontal="left" vertical="top" wrapText="1"/>
    </xf>
    <xf numFmtId="0" fontId="1" fillId="2" borderId="1" xfId="0" applyFont="1" applyFill="1" applyBorder="1" applyAlignment="1">
      <alignment vertical="top" wrapText="1"/>
    </xf>
    <xf numFmtId="49" fontId="43" fillId="0" borderId="1" xfId="0" applyNumberFormat="1" applyFont="1" applyBorder="1" applyAlignment="1">
      <alignment horizontal="left" vertical="top" wrapText="1"/>
    </xf>
    <xf numFmtId="0" fontId="40" fillId="0" borderId="1" xfId="0" applyFont="1" applyBorder="1" applyAlignment="1">
      <alignment horizontal="center" vertical="top" wrapText="1" shrinkToFit="1"/>
    </xf>
    <xf numFmtId="0" fontId="0" fillId="0" borderId="0" xfId="0" applyFill="1"/>
    <xf numFmtId="0" fontId="10" fillId="0" borderId="0" xfId="0" applyFont="1" applyFill="1" applyAlignment="1">
      <alignment vertical="top" wrapText="1"/>
    </xf>
    <xf numFmtId="0" fontId="11" fillId="0" borderId="0" xfId="0" applyFont="1" applyAlignment="1">
      <alignment wrapText="1"/>
    </xf>
    <xf numFmtId="0" fontId="39" fillId="0" borderId="0" xfId="0" applyFont="1" applyAlignment="1">
      <alignment wrapText="1"/>
    </xf>
    <xf numFmtId="0" fontId="13" fillId="39" borderId="0" xfId="0" applyFont="1" applyFill="1" applyBorder="1" applyAlignment="1">
      <alignment wrapText="1"/>
    </xf>
    <xf numFmtId="0" fontId="9" fillId="4" borderId="5" xfId="0" applyFont="1" applyFill="1" applyBorder="1" applyAlignment="1">
      <alignment vertical="top" wrapText="1"/>
    </xf>
    <xf numFmtId="0" fontId="3" fillId="39" borderId="0" xfId="0" applyFont="1" applyFill="1" applyAlignment="1">
      <alignment wrapText="1"/>
    </xf>
    <xf numFmtId="0" fontId="9" fillId="4" borderId="5" xfId="0" applyFont="1" applyFill="1" applyBorder="1" applyAlignment="1">
      <alignment wrapText="1"/>
    </xf>
    <xf numFmtId="0" fontId="9" fillId="4" borderId="4" xfId="0" applyFont="1" applyFill="1" applyBorder="1" applyAlignment="1">
      <alignment wrapText="1"/>
    </xf>
    <xf numFmtId="0" fontId="5" fillId="2" borderId="0" xfId="0" applyFont="1" applyFill="1" applyAlignment="1"/>
    <xf numFmtId="0" fontId="0" fillId="2" borderId="0" xfId="0" applyFill="1" applyAlignment="1">
      <alignment vertical="top" wrapText="1"/>
    </xf>
    <xf numFmtId="0" fontId="3" fillId="0" borderId="1" xfId="0" applyFont="1" applyBorder="1" applyAlignment="1">
      <alignment horizontal="left" vertical="top" wrapText="1"/>
    </xf>
    <xf numFmtId="0" fontId="1" fillId="0" borderId="1" xfId="0" applyFont="1" applyBorder="1" applyAlignment="1">
      <alignment vertical="top"/>
    </xf>
    <xf numFmtId="0" fontId="1" fillId="40" borderId="1" xfId="0" applyFont="1" applyFill="1" applyBorder="1" applyAlignment="1">
      <alignment vertical="top"/>
    </xf>
    <xf numFmtId="0" fontId="1" fillId="40" borderId="1" xfId="0" applyFont="1" applyFill="1" applyBorder="1" applyAlignment="1">
      <alignment vertical="top" wrapText="1"/>
    </xf>
    <xf numFmtId="49" fontId="43" fillId="0" borderId="1" xfId="0" applyNumberFormat="1" applyFont="1" applyFill="1" applyBorder="1" applyAlignment="1">
      <alignment horizontal="left" vertical="top" wrapText="1"/>
    </xf>
    <xf numFmtId="0" fontId="1" fillId="0" borderId="1" xfId="0" applyFont="1" applyFill="1" applyBorder="1" applyAlignment="1">
      <alignment vertical="top"/>
    </xf>
    <xf numFmtId="0" fontId="1" fillId="0" borderId="1" xfId="0" applyFont="1" applyBorder="1"/>
    <xf numFmtId="0" fontId="10" fillId="39" borderId="0" xfId="0" applyFont="1" applyFill="1"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left" vertical="top"/>
    </xf>
    <xf numFmtId="49" fontId="1" fillId="0" borderId="1" xfId="0" applyNumberFormat="1" applyFont="1" applyBorder="1" applyAlignment="1">
      <alignment horizontal="left" vertical="top"/>
    </xf>
    <xf numFmtId="0" fontId="1" fillId="0" borderId="1" xfId="0" applyFont="1" applyFill="1" applyBorder="1" applyAlignment="1">
      <alignment horizontal="left" vertical="top"/>
    </xf>
    <xf numFmtId="49" fontId="1" fillId="40" borderId="1" xfId="0" applyNumberFormat="1" applyFont="1" applyFill="1" applyBorder="1" applyAlignment="1">
      <alignment horizontal="left" vertical="top"/>
    </xf>
    <xf numFmtId="0" fontId="1" fillId="40" borderId="1" xfId="0" applyFont="1" applyFill="1" applyBorder="1" applyAlignment="1">
      <alignment horizontal="left" vertical="top"/>
    </xf>
    <xf numFmtId="0" fontId="43" fillId="0" borderId="1" xfId="0" applyFont="1" applyBorder="1" applyAlignment="1">
      <alignment horizontal="left" vertical="top" wrapText="1"/>
    </xf>
    <xf numFmtId="0" fontId="43" fillId="0" borderId="1" xfId="0" applyFont="1" applyFill="1" applyBorder="1" applyAlignment="1">
      <alignment horizontal="left" vertical="top" wrapText="1"/>
    </xf>
    <xf numFmtId="0" fontId="43" fillId="2" borderId="1" xfId="0" applyFont="1" applyFill="1" applyBorder="1" applyAlignment="1">
      <alignment horizontal="left" vertical="top" wrapText="1"/>
    </xf>
    <xf numFmtId="49" fontId="1" fillId="2" borderId="1" xfId="0" applyNumberFormat="1" applyFont="1" applyFill="1" applyBorder="1" applyAlignment="1">
      <alignment horizontal="left" vertical="top" wrapText="1"/>
    </xf>
    <xf numFmtId="49" fontId="43" fillId="0" borderId="1" xfId="0" applyNumberFormat="1" applyFont="1" applyBorder="1" applyAlignment="1">
      <alignment horizontal="left" vertical="top"/>
    </xf>
    <xf numFmtId="49" fontId="3" fillId="0" borderId="1" xfId="0" applyNumberFormat="1" applyFont="1" applyBorder="1" applyAlignment="1">
      <alignment horizontal="left" vertical="top" wrapText="1"/>
    </xf>
    <xf numFmtId="0" fontId="3" fillId="0" borderId="1" xfId="0" applyFont="1" applyBorder="1" applyAlignment="1">
      <alignment horizontal="center" vertical="top" wrapText="1"/>
    </xf>
    <xf numFmtId="0" fontId="1" fillId="2" borderId="1" xfId="0" applyFont="1" applyFill="1" applyBorder="1" applyAlignment="1">
      <alignment horizontal="left" vertical="top"/>
    </xf>
    <xf numFmtId="49" fontId="1" fillId="2" borderId="1" xfId="0" applyNumberFormat="1" applyFont="1" applyFill="1" applyBorder="1" applyAlignment="1">
      <alignment horizontal="left" vertical="top"/>
    </xf>
    <xf numFmtId="0" fontId="1" fillId="2" borderId="1" xfId="0" applyFont="1" applyFill="1" applyBorder="1" applyAlignment="1">
      <alignment vertical="top"/>
    </xf>
    <xf numFmtId="0" fontId="1" fillId="40" borderId="1" xfId="0" applyFont="1" applyFill="1" applyBorder="1" applyAlignment="1">
      <alignment horizontal="left" vertical="top" wrapText="1"/>
    </xf>
    <xf numFmtId="49" fontId="43" fillId="40" borderId="1" xfId="0" applyNumberFormat="1" applyFont="1" applyFill="1" applyBorder="1" applyAlignment="1">
      <alignment horizontal="left" vertical="top" wrapText="1"/>
    </xf>
    <xf numFmtId="49" fontId="1" fillId="40" borderId="1" xfId="0" applyNumberFormat="1" applyFont="1" applyFill="1" applyBorder="1" applyAlignment="1">
      <alignment horizontal="left" vertical="top" wrapText="1"/>
    </xf>
    <xf numFmtId="49" fontId="43" fillId="40" borderId="1" xfId="0" applyNumberFormat="1" applyFont="1" applyFill="1" applyBorder="1" applyAlignment="1">
      <alignment horizontal="left" vertical="top"/>
    </xf>
    <xf numFmtId="49" fontId="12" fillId="0" borderId="1" xfId="0" applyNumberFormat="1" applyFont="1" applyBorder="1" applyAlignment="1">
      <alignment horizontal="center" vertical="top" wrapText="1" shrinkToFit="1"/>
    </xf>
    <xf numFmtId="0" fontId="1" fillId="0" borderId="0" xfId="0" applyFont="1" applyFill="1" applyBorder="1" applyAlignment="1">
      <alignment horizontal="left" wrapText="1"/>
    </xf>
    <xf numFmtId="0" fontId="1" fillId="0" borderId="0" xfId="0" applyFont="1" applyFill="1" applyBorder="1" applyAlignment="1">
      <alignment horizontal="left"/>
    </xf>
    <xf numFmtId="0" fontId="0" fillId="0" borderId="0" xfId="0" applyAlignment="1"/>
    <xf numFmtId="0" fontId="46" fillId="0" borderId="0" xfId="0" applyFont="1" applyAlignment="1">
      <alignment vertical="top"/>
    </xf>
    <xf numFmtId="0" fontId="48" fillId="2" borderId="0" xfId="0" applyFont="1" applyFill="1" applyBorder="1" applyAlignment="1">
      <alignment vertical="top"/>
    </xf>
    <xf numFmtId="0" fontId="49" fillId="3" borderId="0" xfId="0" applyFont="1" applyFill="1"/>
    <xf numFmtId="0" fontId="9" fillId="0" borderId="0" xfId="0" applyFont="1" applyBorder="1" applyAlignment="1">
      <alignment vertical="top" wrapText="1"/>
    </xf>
    <xf numFmtId="0" fontId="0" fillId="0" borderId="0" xfId="0" applyFont="1" applyBorder="1" applyAlignment="1">
      <alignment horizontal="center"/>
    </xf>
    <xf numFmtId="0" fontId="8" fillId="3" borderId="0" xfId="0" applyFont="1" applyFill="1"/>
    <xf numFmtId="0" fontId="50" fillId="0" borderId="1" xfId="1" applyFont="1" applyFill="1" applyBorder="1" applyAlignment="1">
      <alignment horizontal="left" vertical="top"/>
    </xf>
    <xf numFmtId="0" fontId="50" fillId="2" borderId="1" xfId="1" applyFont="1" applyFill="1" applyBorder="1" applyAlignment="1">
      <alignment horizontal="left" vertical="top"/>
    </xf>
    <xf numFmtId="0" fontId="50" fillId="0" borderId="1" xfId="1" applyFont="1" applyFill="1" applyBorder="1" applyAlignment="1">
      <alignment horizontal="left" vertical="top" wrapText="1"/>
    </xf>
    <xf numFmtId="0" fontId="50" fillId="0" borderId="1" xfId="1" applyFont="1" applyBorder="1" applyAlignment="1">
      <alignment horizontal="left" vertical="top" wrapText="1"/>
    </xf>
    <xf numFmtId="0" fontId="50" fillId="0" borderId="1" xfId="1" applyFont="1" applyBorder="1" applyAlignment="1">
      <alignment vertical="top"/>
    </xf>
    <xf numFmtId="0" fontId="50" fillId="2" borderId="1" xfId="1" applyFont="1" applyFill="1" applyBorder="1" applyAlignment="1">
      <alignment vertical="top"/>
    </xf>
    <xf numFmtId="0" fontId="50" fillId="0" borderId="1" xfId="1" applyFont="1" applyFill="1" applyBorder="1" applyAlignment="1">
      <alignment vertical="top"/>
    </xf>
    <xf numFmtId="0" fontId="50" fillId="0" borderId="1" xfId="1" applyFont="1" applyBorder="1" applyAlignment="1">
      <alignment horizontal="left" vertical="top"/>
    </xf>
    <xf numFmtId="0" fontId="50" fillId="40" borderId="1" xfId="1" applyFont="1" applyFill="1" applyBorder="1" applyAlignment="1">
      <alignment vertical="top"/>
    </xf>
    <xf numFmtId="0" fontId="50" fillId="40" borderId="1" xfId="1" applyFont="1" applyFill="1" applyBorder="1" applyAlignment="1">
      <alignment horizontal="left" vertical="top" wrapText="1"/>
    </xf>
    <xf numFmtId="0" fontId="50" fillId="40" borderId="1" xfId="1" applyFont="1" applyFill="1" applyBorder="1" applyAlignment="1">
      <alignment horizontal="left" vertical="top"/>
    </xf>
    <xf numFmtId="0" fontId="50" fillId="40" borderId="1" xfId="1" applyFont="1" applyFill="1" applyBorder="1" applyAlignment="1">
      <alignment vertical="top" wrapText="1"/>
    </xf>
    <xf numFmtId="0" fontId="1" fillId="0" borderId="1" xfId="0" applyFont="1" applyBorder="1" applyAlignment="1"/>
    <xf numFmtId="0" fontId="3" fillId="0" borderId="1" xfId="0" applyFont="1" applyBorder="1" applyAlignment="1">
      <alignment vertical="top"/>
    </xf>
    <xf numFmtId="0" fontId="42" fillId="0" borderId="1" xfId="0" applyFont="1" applyBorder="1" applyAlignment="1">
      <alignment horizontal="center" vertical="top" shrinkToFit="1"/>
    </xf>
    <xf numFmtId="49" fontId="1" fillId="0" borderId="1" xfId="0" applyNumberFormat="1" applyFont="1" applyBorder="1" applyAlignment="1">
      <alignment vertical="top"/>
    </xf>
    <xf numFmtId="49" fontId="1" fillId="40" borderId="1" xfId="0" applyNumberFormat="1" applyFont="1" applyFill="1" applyBorder="1" applyAlignment="1">
      <alignment vertical="top"/>
    </xf>
    <xf numFmtId="49" fontId="1" fillId="0" borderId="1" xfId="0" applyNumberFormat="1" applyFont="1" applyFill="1" applyBorder="1" applyAlignment="1">
      <alignment horizontal="left" vertical="top"/>
    </xf>
    <xf numFmtId="0" fontId="1" fillId="2" borderId="1" xfId="0" applyFont="1" applyFill="1" applyBorder="1" applyAlignment="1">
      <alignment wrapText="1"/>
    </xf>
    <xf numFmtId="0" fontId="1" fillId="0" borderId="1" xfId="0" applyFont="1" applyBorder="1" applyAlignment="1">
      <alignment vertical="center" wrapText="1"/>
    </xf>
    <xf numFmtId="0" fontId="1" fillId="40" borderId="0" xfId="0" applyFont="1" applyFill="1" applyBorder="1" applyAlignment="1">
      <alignment vertical="top" wrapText="1"/>
    </xf>
    <xf numFmtId="0" fontId="1" fillId="0" borderId="0" xfId="0" applyFont="1" applyBorder="1" applyAlignment="1">
      <alignment horizontal="left" vertical="top" wrapText="1"/>
    </xf>
    <xf numFmtId="49" fontId="43" fillId="0" borderId="1" xfId="0" applyNumberFormat="1" applyFont="1" applyFill="1" applyBorder="1" applyAlignment="1">
      <alignment horizontal="left" vertical="top"/>
    </xf>
    <xf numFmtId="49" fontId="1" fillId="0" borderId="1" xfId="0" applyNumberFormat="1" applyFont="1" applyFill="1" applyBorder="1" applyAlignment="1">
      <alignment vertical="top"/>
    </xf>
    <xf numFmtId="0" fontId="1" fillId="0" borderId="0" xfId="0" applyFont="1" applyFill="1" applyBorder="1" applyAlignment="1">
      <alignment vertical="top" wrapText="1"/>
    </xf>
    <xf numFmtId="0" fontId="1" fillId="0" borderId="0" xfId="0" applyFont="1" applyFill="1" applyBorder="1" applyAlignment="1">
      <alignment horizontal="left" vertical="top" wrapText="1"/>
    </xf>
    <xf numFmtId="0" fontId="1" fillId="0" borderId="1" xfId="0" applyFont="1" applyBorder="1" applyAlignment="1">
      <alignment horizontal="left"/>
    </xf>
    <xf numFmtId="0" fontId="40" fillId="38" borderId="1" xfId="0" applyFont="1" applyFill="1" applyBorder="1" applyAlignment="1">
      <alignment horizontal="center" vertical="top" wrapText="1"/>
    </xf>
    <xf numFmtId="49" fontId="41" fillId="26" borderId="1" xfId="0" applyNumberFormat="1" applyFont="1" applyFill="1" applyBorder="1" applyAlignment="1">
      <alignment horizontal="center" vertical="top" wrapText="1"/>
    </xf>
    <xf numFmtId="0" fontId="41" fillId="26" borderId="1" xfId="0" applyFont="1" applyFill="1" applyBorder="1" applyAlignment="1">
      <alignment horizontal="center" vertical="top" wrapText="1"/>
    </xf>
    <xf numFmtId="0" fontId="41" fillId="30" borderId="1" xfId="0" applyFont="1" applyFill="1" applyBorder="1" applyAlignment="1">
      <alignment horizontal="center" vertical="top" wrapText="1"/>
    </xf>
    <xf numFmtId="0" fontId="40" fillId="36" borderId="1" xfId="0" applyFont="1" applyFill="1" applyBorder="1" applyAlignment="1">
      <alignment horizontal="center" vertical="top" wrapText="1"/>
    </xf>
  </cellXfs>
  <cellStyles count="44">
    <cellStyle name="20% - Accent1 2" xfId="3" xr:uid="{00000000-0005-0000-0000-000000000000}"/>
    <cellStyle name="20% - Accent2 2" xfId="4" xr:uid="{00000000-0005-0000-0000-000001000000}"/>
    <cellStyle name="20% - Accent3 2" xfId="5" xr:uid="{00000000-0005-0000-0000-000002000000}"/>
    <cellStyle name="20% - Accent4 2" xfId="6" xr:uid="{00000000-0005-0000-0000-000003000000}"/>
    <cellStyle name="20% - Accent5 2" xfId="7" xr:uid="{00000000-0005-0000-0000-000004000000}"/>
    <cellStyle name="20% - Accent6 2" xfId="8" xr:uid="{00000000-0005-0000-0000-000005000000}"/>
    <cellStyle name="40% - Accent1 2" xfId="9" xr:uid="{00000000-0005-0000-0000-000006000000}"/>
    <cellStyle name="40% - Accent2 2" xfId="10" xr:uid="{00000000-0005-0000-0000-000007000000}"/>
    <cellStyle name="40% - Accent3 2" xfId="11" xr:uid="{00000000-0005-0000-0000-000008000000}"/>
    <cellStyle name="40% - Accent4 2" xfId="12" xr:uid="{00000000-0005-0000-0000-000009000000}"/>
    <cellStyle name="40% - Accent5 2" xfId="13" xr:uid="{00000000-0005-0000-0000-00000A000000}"/>
    <cellStyle name="40% - Accent6 2" xfId="14" xr:uid="{00000000-0005-0000-0000-00000B000000}"/>
    <cellStyle name="60% - Accent1 2" xfId="15" xr:uid="{00000000-0005-0000-0000-00000C000000}"/>
    <cellStyle name="60% - Accent2 2" xfId="16" xr:uid="{00000000-0005-0000-0000-00000D000000}"/>
    <cellStyle name="60% - Accent3 2" xfId="17" xr:uid="{00000000-0005-0000-0000-00000E000000}"/>
    <cellStyle name="60% - Accent4 2" xfId="18" xr:uid="{00000000-0005-0000-0000-00000F000000}"/>
    <cellStyle name="60% - Accent5 2" xfId="19" xr:uid="{00000000-0005-0000-0000-000010000000}"/>
    <cellStyle name="60% - Accent6 2" xfId="20" xr:uid="{00000000-0005-0000-0000-000011000000}"/>
    <cellStyle name="Accent1 2" xfId="21" xr:uid="{00000000-0005-0000-0000-000012000000}"/>
    <cellStyle name="Accent2 2" xfId="22" xr:uid="{00000000-0005-0000-0000-000013000000}"/>
    <cellStyle name="Accent3 2" xfId="23" xr:uid="{00000000-0005-0000-0000-000014000000}"/>
    <cellStyle name="Accent4 2" xfId="24" xr:uid="{00000000-0005-0000-0000-000015000000}"/>
    <cellStyle name="Accent5 2" xfId="25" xr:uid="{00000000-0005-0000-0000-000016000000}"/>
    <cellStyle name="Accent6 2" xfId="26" xr:uid="{00000000-0005-0000-0000-000017000000}"/>
    <cellStyle name="Bad 2" xfId="27" xr:uid="{00000000-0005-0000-0000-000018000000}"/>
    <cellStyle name="Calculation 2" xfId="28" xr:uid="{00000000-0005-0000-0000-000019000000}"/>
    <cellStyle name="Check Cell 2" xfId="29" xr:uid="{00000000-0005-0000-0000-00001A000000}"/>
    <cellStyle name="Explanatory Text 2" xfId="30" xr:uid="{00000000-0005-0000-0000-00001B000000}"/>
    <cellStyle name="Good 2" xfId="31" xr:uid="{00000000-0005-0000-0000-00001C000000}"/>
    <cellStyle name="Heading 1 2" xfId="32" xr:uid="{00000000-0005-0000-0000-00001D000000}"/>
    <cellStyle name="Heading 2 2" xfId="33" xr:uid="{00000000-0005-0000-0000-00001E000000}"/>
    <cellStyle name="Heading 3 2" xfId="34" xr:uid="{00000000-0005-0000-0000-00001F000000}"/>
    <cellStyle name="Heading 4 2" xfId="35" xr:uid="{00000000-0005-0000-0000-000020000000}"/>
    <cellStyle name="Hyperlink" xfId="1" builtinId="8"/>
    <cellStyle name="Input 2" xfId="36" xr:uid="{00000000-0005-0000-0000-000022000000}"/>
    <cellStyle name="Linked Cell 2" xfId="37" xr:uid="{00000000-0005-0000-0000-000023000000}"/>
    <cellStyle name="Neutral 2" xfId="38" xr:uid="{00000000-0005-0000-0000-000024000000}"/>
    <cellStyle name="Normal" xfId="0" builtinId="0"/>
    <cellStyle name="Normal 2" xfId="2" xr:uid="{00000000-0005-0000-0000-000026000000}"/>
    <cellStyle name="Note 2" xfId="39" xr:uid="{00000000-0005-0000-0000-000027000000}"/>
    <cellStyle name="Output 2" xfId="40" xr:uid="{00000000-0005-0000-0000-000028000000}"/>
    <cellStyle name="Title 2" xfId="41" xr:uid="{00000000-0005-0000-0000-000029000000}"/>
    <cellStyle name="Total 2" xfId="42" xr:uid="{00000000-0005-0000-0000-00002A000000}"/>
    <cellStyle name="Warning Text 2" xfId="43" xr:uid="{00000000-0005-0000-0000-00002B000000}"/>
  </cellStyles>
  <dxfs count="188">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9C0006"/>
      </font>
      <fill>
        <patternFill>
          <bgColor rgb="FFFFC7CE"/>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0" tint="-0.14996795556505021"/>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fill>
        <patternFill>
          <bgColor theme="0" tint="-0.14996795556505021"/>
        </patternFill>
      </fill>
    </dxf>
    <dxf>
      <fill>
        <patternFill>
          <bgColor theme="4" tint="0.59996337778862885"/>
        </patternFill>
      </fill>
    </dxf>
    <dxf>
      <numFmt numFmtId="164" formatCode="0.0%"/>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alignment textRotation="0" wrapText="1" indent="0" justifyLastLine="0" shrinkToFit="0" readingOrder="0"/>
    </dxf>
    <dxf>
      <font>
        <strike val="0"/>
        <outline val="0"/>
        <shadow val="0"/>
        <u val="none"/>
        <vertAlign val="baseline"/>
        <sz val="9"/>
        <color theme="0"/>
        <name val="Calibri"/>
        <scheme val="minor"/>
      </font>
      <fill>
        <patternFill patternType="solid">
          <fgColor indexed="64"/>
          <bgColor theme="5" tint="-0.499984740745262"/>
        </patternFill>
      </fill>
    </dxf>
    <dxf>
      <font>
        <b val="0"/>
        <i val="0"/>
        <strike val="0"/>
        <condense val="0"/>
        <extend val="0"/>
        <outline val="0"/>
        <shadow val="0"/>
        <u val="none"/>
        <vertAlign val="baseline"/>
        <sz val="11"/>
        <color theme="1"/>
        <name val="Calibri"/>
        <scheme val="minor"/>
      </font>
      <fill>
        <patternFill patternType="solid">
          <fgColor theme="5" tint="0.79998168889431442"/>
          <bgColor theme="5" tint="0.79998168889431442"/>
        </patternFill>
      </fill>
      <border diagonalUp="0" diagonalDown="0" outline="0">
        <left style="thin">
          <color theme="5"/>
        </left>
        <right/>
        <top/>
        <bottom/>
      </border>
    </dxf>
    <dxf>
      <font>
        <b val="0"/>
        <i val="0"/>
        <strike val="0"/>
        <condense val="0"/>
        <extend val="0"/>
        <outline val="0"/>
        <shadow val="0"/>
        <u val="none"/>
        <vertAlign val="baseline"/>
        <sz val="11"/>
        <color theme="1"/>
        <name val="Calibri"/>
        <scheme val="minor"/>
      </font>
      <fill>
        <patternFill patternType="solid">
          <fgColor theme="5" tint="0.79998168889431442"/>
          <bgColor theme="5" tint="0.79998168889431442"/>
        </patternFill>
      </fill>
      <border diagonalUp="0" diagonalDown="0">
        <left style="thin">
          <color theme="5"/>
        </left>
        <right/>
        <top style="thin">
          <color theme="5"/>
        </top>
        <bottom/>
        <vertical/>
        <horizontal/>
      </border>
    </dxf>
    <dxf>
      <font>
        <b val="0"/>
        <i val="0"/>
        <strike val="0"/>
        <condense val="0"/>
        <extend val="0"/>
        <outline val="0"/>
        <shadow val="0"/>
        <u val="none"/>
        <vertAlign val="baseline"/>
        <sz val="11"/>
        <color theme="1"/>
        <name val="Calibri"/>
        <scheme val="minor"/>
      </font>
      <fill>
        <patternFill patternType="solid">
          <fgColor theme="5" tint="0.79998168889431442"/>
          <bgColor theme="5" tint="0.79998168889431442"/>
        </patternFill>
      </fill>
      <alignment horizontal="center" vertical="bottom" textRotation="0" wrapText="0" indent="0" justifyLastLine="0" shrinkToFit="0" readingOrder="0"/>
      <border diagonalUp="0" diagonalDown="0" outline="0">
        <left style="thin">
          <color theme="5"/>
        </left>
        <right/>
        <top/>
        <bottom/>
      </border>
    </dxf>
    <dxf>
      <font>
        <b val="0"/>
        <i val="0"/>
        <strike val="0"/>
        <condense val="0"/>
        <extend val="0"/>
        <outline val="0"/>
        <shadow val="0"/>
        <u val="none"/>
        <vertAlign val="baseline"/>
        <sz val="11"/>
        <color theme="1"/>
        <name val="Calibri"/>
        <scheme val="minor"/>
      </font>
      <numFmt numFmtId="0" formatCode="General"/>
      <fill>
        <patternFill patternType="solid">
          <fgColor theme="5" tint="0.79998168889431442"/>
          <bgColor theme="5" tint="0.79998168889431442"/>
        </patternFill>
      </fill>
      <alignment horizontal="center" vertical="bottom" textRotation="0" wrapText="0" indent="0" justifyLastLine="0" shrinkToFit="0" readingOrder="0"/>
      <border diagonalUp="0" diagonalDown="0" outline="0">
        <left/>
        <right/>
        <top style="thin">
          <color theme="5"/>
        </top>
        <bottom/>
      </border>
    </dxf>
    <dxf>
      <font>
        <b/>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border diagonalUp="0" diagonalDown="0" outline="0">
        <left/>
        <right/>
        <top/>
        <bottom/>
      </border>
    </dxf>
    <dxf>
      <font>
        <b/>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alignment textRotation="0" wrapText="1" indent="0" justifyLastLine="0" shrinkToFit="0" readingOrder="0"/>
      <border diagonalUp="0" diagonalDown="0" outline="0">
        <left/>
        <right/>
        <top style="thin">
          <color theme="5"/>
        </top>
        <bottom/>
      </border>
    </dxf>
    <dxf>
      <border outline="0">
        <left style="thin">
          <color theme="5"/>
        </left>
        <right style="thin">
          <color theme="5"/>
        </right>
        <top style="thin">
          <color theme="5"/>
        </top>
        <bottom style="thin">
          <color theme="5"/>
        </bottom>
      </border>
    </dxf>
    <dxf>
      <font>
        <b val="0"/>
        <i val="0"/>
        <strike val="0"/>
        <condense val="0"/>
        <extend val="0"/>
        <outline val="0"/>
        <shadow val="0"/>
        <u val="none"/>
        <vertAlign val="baseline"/>
        <sz val="9"/>
        <color theme="1"/>
        <name val="Calibri"/>
        <scheme val="minor"/>
      </font>
      <fill>
        <patternFill patternType="solid">
          <fgColor indexed="64"/>
          <bgColor theme="5" tint="-0.499984740745262"/>
        </patternFill>
      </fill>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right/>
        <top style="thin">
          <color theme="5"/>
        </top>
        <bottom/>
      </border>
    </dxf>
    <dxf>
      <alignment textRotation="0" wrapText="1" indent="0" justifyLastLine="0" shrinkToFit="0" readingOrder="0"/>
    </dxf>
    <dxf>
      <border outline="0">
        <left style="thin">
          <color theme="5"/>
        </left>
        <top style="thin">
          <color theme="5"/>
        </top>
        <bottom style="thin">
          <color theme="5"/>
        </bottom>
      </border>
    </dxf>
    <dxf>
      <font>
        <strike val="0"/>
        <outline val="0"/>
        <shadow val="0"/>
        <u val="none"/>
        <vertAlign val="baseline"/>
        <sz val="9"/>
        <color theme="0"/>
        <name val="Calibri"/>
        <scheme val="minor"/>
      </font>
      <fill>
        <patternFill patternType="solid">
          <fgColor indexed="64"/>
          <bgColor theme="5" tint="-0.499984740745262"/>
        </patternFill>
      </fill>
    </dxf>
    <dxf>
      <numFmt numFmtId="0" formatCode="General"/>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alignment textRotation="0" wrapText="1" indent="0" justifyLastLine="0" shrinkToFit="0" readingOrder="0"/>
    </dxf>
    <dxf>
      <font>
        <strike val="0"/>
        <outline val="0"/>
        <shadow val="0"/>
        <u val="none"/>
        <vertAlign val="baseline"/>
        <sz val="9"/>
        <color theme="0"/>
        <name val="Calibri"/>
        <scheme val="minor"/>
      </font>
      <fill>
        <patternFill patternType="solid">
          <fgColor indexed="64"/>
          <bgColor theme="5" tint="-0.499984740745262"/>
        </patternFill>
      </fill>
      <alignment horizontal="general" vertical="top" textRotation="0" indent="0" justifyLastLine="0" shrinkToFit="0" readingOrder="0"/>
    </dxf>
    <dxf>
      <numFmt numFmtId="164" formatCode="0.0%"/>
      <fill>
        <patternFill patternType="none">
          <fgColor indexed="64"/>
          <bgColor auto="1"/>
        </patternFill>
      </fill>
    </dxf>
    <dxf>
      <numFmt numFmtId="0" formatCode="General"/>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alignment textRotation="0" wrapText="1" indent="0" justifyLastLine="0" shrinkToFit="0" readingOrder="0"/>
    </dxf>
    <dxf>
      <font>
        <strike val="0"/>
        <outline val="0"/>
        <shadow val="0"/>
        <u val="none"/>
        <vertAlign val="baseline"/>
        <sz val="9"/>
        <color theme="0"/>
        <name val="Calibri"/>
        <scheme val="minor"/>
      </font>
      <fill>
        <patternFill patternType="solid">
          <fgColor indexed="64"/>
          <bgColor theme="5" tint="-0.499984740745262"/>
        </patternFill>
      </fill>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theme="1"/>
        <name val="Calibri"/>
        <scheme val="minor"/>
      </font>
      <alignment textRotation="0" wrapText="1" indent="0" justifyLastLine="0" shrinkToFit="0" readingOrder="0"/>
    </dxf>
    <dxf>
      <font>
        <strike val="0"/>
        <outline val="0"/>
        <shadow val="0"/>
        <u val="none"/>
        <vertAlign val="baseline"/>
        <sz val="9"/>
        <color theme="0"/>
        <name val="Calibri"/>
        <scheme val="minor"/>
      </font>
      <fill>
        <patternFill patternType="solid">
          <fgColor indexed="64"/>
          <bgColor theme="5" tint="-0.499984740745262"/>
        </patternFill>
      </fill>
    </dxf>
  </dxfs>
  <tableStyles count="0" defaultTableStyle="TableStyleMedium2" defaultPivotStyle="PivotStyleLight16"/>
  <colors>
    <mruColors>
      <color rgb="FF0000CC"/>
      <color rgb="FFE37F1C"/>
      <color rgb="FF5C0B7C"/>
      <color rgb="FFCD4C00"/>
      <color rgb="FF6B7A17"/>
      <color rgb="FF3B6E8F"/>
      <color rgb="FF6C207E"/>
      <color rgb="FF80A1B6"/>
      <color rgb="FF88952B"/>
      <color rgb="FF5C6F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285750</xdr:colOff>
      <xdr:row>0</xdr:row>
      <xdr:rowOff>276224</xdr:rowOff>
    </xdr:from>
    <xdr:to>
      <xdr:col>4</xdr:col>
      <xdr:colOff>400050</xdr:colOff>
      <xdr:row>5</xdr:row>
      <xdr:rowOff>76199</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7534275" y="276224"/>
          <a:ext cx="3076575" cy="1114425"/>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100"/>
            <a:t>To sort or filter your view by specific criteria,</a:t>
          </a:r>
          <a:r>
            <a:rPr lang="en-US" sz="1100" baseline="0"/>
            <a:t> navigate to the column of interest, click the drop-down arrow in Row 1 of each column (indicated by the red arrow below), and select/deselect only the options you would like to see.</a:t>
          </a:r>
          <a:endParaRPr lang="en-US" sz="1100"/>
        </a:p>
      </xdr:txBody>
    </xdr:sp>
    <xdr:clientData/>
  </xdr:twoCellAnchor>
  <xdr:twoCellAnchor editAs="oneCell">
    <xdr:from>
      <xdr:col>3</xdr:col>
      <xdr:colOff>600075</xdr:colOff>
      <xdr:row>4</xdr:row>
      <xdr:rowOff>152400</xdr:rowOff>
    </xdr:from>
    <xdr:to>
      <xdr:col>4</xdr:col>
      <xdr:colOff>171133</xdr:colOff>
      <xdr:row>16</xdr:row>
      <xdr:rowOff>999577</xdr:rowOff>
    </xdr:to>
    <xdr:pic>
      <xdr:nvPicPr>
        <xdr:cNvPr id="4" name="Picture 3" descr="Image of the sort function located in Row 1 of each column. " title="Sort Menu Demonstration">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7848600" y="1276350"/>
          <a:ext cx="2533333" cy="4380952"/>
        </a:xfrm>
        <a:prstGeom prst="rect">
          <a:avLst/>
        </a:prstGeom>
      </xdr:spPr>
    </xdr:pic>
    <xdr:clientData/>
  </xdr:twoCellAnchor>
  <xdr:twoCellAnchor>
    <xdr:from>
      <xdr:col>3</xdr:col>
      <xdr:colOff>2038350</xdr:colOff>
      <xdr:row>7</xdr:row>
      <xdr:rowOff>228602</xdr:rowOff>
    </xdr:from>
    <xdr:to>
      <xdr:col>3</xdr:col>
      <xdr:colOff>2486025</xdr:colOff>
      <xdr:row>10</xdr:row>
      <xdr:rowOff>0</xdr:rowOff>
    </xdr:to>
    <xdr:cxnSp macro="">
      <xdr:nvCxnSpPr>
        <xdr:cNvPr id="8" name="Straight Arrow Connector 7" descr="Points to the drop-down arrow that will allow users to select criteria by which to sort or filter. " title="Arrow">
          <a:extLst>
            <a:ext uri="{FF2B5EF4-FFF2-40B4-BE49-F238E27FC236}">
              <a16:creationId xmlns:a16="http://schemas.microsoft.com/office/drawing/2014/main" id="{00000000-0008-0000-0100-000008000000}"/>
            </a:ext>
          </a:extLst>
        </xdr:cNvPr>
        <xdr:cNvCxnSpPr/>
      </xdr:nvCxnSpPr>
      <xdr:spPr>
        <a:xfrm flipH="1" flipV="1">
          <a:off x="9286875" y="1924052"/>
          <a:ext cx="447675" cy="476248"/>
        </a:xfrm>
        <a:prstGeom prst="straightConnector1">
          <a:avLst/>
        </a:prstGeom>
        <a:ln w="50800">
          <a:solidFill>
            <a:srgbClr val="FF0000"/>
          </a:solidFill>
          <a:tailEnd type="triangle"/>
        </a:ln>
      </xdr:spPr>
      <xdr:style>
        <a:lnRef idx="3">
          <a:schemeClr val="accent5"/>
        </a:lnRef>
        <a:fillRef idx="0">
          <a:schemeClr val="accent5"/>
        </a:fillRef>
        <a:effectRef idx="2">
          <a:schemeClr val="accent5"/>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orourke\Desktop\Social%20Risk%20Trial%20Data_local%20backu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murphy\AppData\Local\Microsoft\Windows\INetCache\IE\NZ7519SF\social_risk_measure_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E13" totalsRowShown="0" headerRowDxfId="187">
  <autoFilter ref="A3:E13" xr:uid="{00000000-0009-0000-0100-000001000000}"/>
  <tableColumns count="5">
    <tableColumn id="1" xr3:uid="{00000000-0010-0000-0000-000001000000}" name=" " dataDxfId="186"/>
    <tableColumn id="2" xr3:uid="{00000000-0010-0000-0000-000002000000}" name="Total" dataDxfId="185"/>
    <tableColumn id="3" xr3:uid="{00000000-0010-0000-0000-000003000000}" name="% of all measures" dataDxfId="184"/>
    <tableColumn id="7" xr3:uid="{00000000-0010-0000-0000-000007000000}" name="Total Risk Adjusted Measures" dataDxfId="183"/>
    <tableColumn id="4" xr3:uid="{E9DEF971-0678-4B0B-BC71-E97DD89C8802}" name="% of risk adjusted measures" dataDxfId="182"/>
  </tableColumns>
  <tableStyleInfo name="TableStyleLight1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157" displayName="Table157" ref="A26:C37" totalsRowShown="0" headerRowDxfId="181">
  <autoFilter ref="A26:C37" xr:uid="{00000000-0009-0000-0100-000006000000}"/>
  <sortState xmlns:xlrd2="http://schemas.microsoft.com/office/spreadsheetml/2017/richdata2" ref="A27:C37">
    <sortCondition descending="1" ref="B26:B37"/>
  </sortState>
  <tableColumns count="3">
    <tableColumn id="1" xr3:uid="{00000000-0010-0000-0100-000001000000}" name="Risk Factor" dataDxfId="180"/>
    <tableColumn id="2" xr3:uid="{00000000-0010-0000-0100-000002000000}" name="Total Times Cited" dataDxfId="179">
      <calculatedColumnFormula>COUNTIF(#REF!, "yes")</calculatedColumnFormula>
    </tableColumn>
    <tableColumn id="3" xr3:uid="{00000000-0010-0000-0100-000003000000}" name="% of Risk-adjusted Measures that Considered Factor" dataDxfId="178">
      <calculatedColumnFormula>Table157[[#This Row],[Total Times Cited]]/$B$17</calculatedColumnFormula>
    </tableColumn>
  </tableColumns>
  <tableStyleInfo name="TableStyleLight1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5734" displayName="Table15734" ref="A71:C79" totalsRowShown="0" headerRowDxfId="177">
  <autoFilter ref="A71:C79" xr:uid="{00000000-0009-0000-0100-000003000000}"/>
  <sortState xmlns:xlrd2="http://schemas.microsoft.com/office/spreadsheetml/2017/richdata2" ref="A66:B79">
    <sortCondition ref="A26:A37"/>
  </sortState>
  <tableColumns count="3">
    <tableColumn id="1" xr3:uid="{00000000-0010-0000-0200-000001000000}" name="Setting" dataDxfId="176"/>
    <tableColumn id="2" xr3:uid="{00000000-0010-0000-0200-000002000000}" name="Total" dataDxfId="175">
      <calculatedColumnFormula>COUNTIF(#REF!, "*Claims*")</calculatedColumnFormula>
    </tableColumn>
    <tableColumn id="3" xr3:uid="{00000000-0010-0000-0200-000003000000}" name="Total Risk Adjusted" dataDxfId="174">
      <calculatedColumnFormula>COUNTIFS(#REF!, "*claims*",#REF!, "Yes")</calculatedColumnFormula>
    </tableColumn>
  </tableColumns>
  <tableStyleInfo name="TableStyleLight1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6:B23" totalsRowShown="0" headerRowDxfId="173" tableBorderDxfId="172">
  <autoFilter ref="A16:B23" xr:uid="{00000000-0009-0000-0100-000004000000}"/>
  <tableColumns count="2">
    <tableColumn id="1" xr3:uid="{00000000-0010-0000-0300-000001000000}" name=" " dataDxfId="171"/>
    <tableColumn id="2" xr3:uid="{00000000-0010-0000-0300-000002000000}" name="Total" dataDxfId="170"/>
  </tableColumns>
  <tableStyleInfo name="TableStyleLight1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2" displayName="Table2" ref="A54:C67" headerRowDxfId="169" tableBorderDxfId="168">
  <autoFilter ref="A54:C67" xr:uid="{00000000-0009-0000-0100-000002000000}"/>
  <tableColumns count="3">
    <tableColumn id="1" xr3:uid="{00000000-0010-0000-0400-000001000000}" name="Setting" totalsRowLabel="Total" dataDxfId="167" totalsRowDxfId="166"/>
    <tableColumn id="2" xr3:uid="{00000000-0010-0000-0400-000002000000}" name="Total" dataDxfId="165" totalsRowDxfId="164"/>
    <tableColumn id="3" xr3:uid="{00000000-0010-0000-0400-000003000000}" name="Total Risk Adjusted" totalsRowFunction="count" dataDxfId="163" totalsRowDxfId="162"/>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FDF8CCD-950A-4F31-B22E-8134F5F4B61A}" name="Table1576" displayName="Table1576" ref="A40:C51" totalsRowShown="0" headerRowDxfId="161">
  <autoFilter ref="A40:C51" xr:uid="{BD85E499-085C-43DF-A566-E340662F941A}"/>
  <sortState xmlns:xlrd2="http://schemas.microsoft.com/office/spreadsheetml/2017/richdata2" ref="A41:C51">
    <sortCondition descending="1" ref="B40:B51"/>
  </sortState>
  <tableColumns count="3">
    <tableColumn id="1" xr3:uid="{F03E2764-94BB-4884-9014-C305609A6B86}" name="Risk Factor" dataDxfId="160"/>
    <tableColumn id="2" xr3:uid="{790764B2-5688-4701-8720-DBD45AFCC364}" name="Total Times Cited" dataDxfId="159">
      <calculatedColumnFormula>COUNTIF(#REF!, "yes")</calculatedColumnFormula>
    </tableColumn>
    <tableColumn id="3" xr3:uid="{B74A637F-4840-4A92-8016-D0ABCF5AFE9A}" name="% of Risk-adjusted Measures that Included Factor" dataDxfId="158">
      <calculatedColumnFormula>Table1576[[#This Row],[Total Times Cited]]/$B$17</calculatedColumnFormula>
    </tableColumn>
  </tableColumns>
  <tableStyleInfo name="TableStyleLight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17" Type="http://schemas.openxmlformats.org/officeDocument/2006/relationships/hyperlink" Target="http://www.qualityforum.org/Patient_Safety.aspx" TargetMode="External"/><Relationship Id="rId21" Type="http://schemas.openxmlformats.org/officeDocument/2006/relationships/hyperlink" Target="http://www.qualityforum.org/Behavioral_Health_and_Substance_Use.aspx" TargetMode="External"/><Relationship Id="rId42" Type="http://schemas.openxmlformats.org/officeDocument/2006/relationships/hyperlink" Target="http://www.qualityforum.org/Cardiovascular.aspx" TargetMode="External"/><Relationship Id="rId63" Type="http://schemas.openxmlformats.org/officeDocument/2006/relationships/hyperlink" Target="http://www.qualityforum.org/Geriatrics_and_Palliative_Care.aspx" TargetMode="External"/><Relationship Id="rId84" Type="http://schemas.openxmlformats.org/officeDocument/2006/relationships/hyperlink" Target="http://www.qualityforum.org/Patient_Experience_and_Function.aspx" TargetMode="External"/><Relationship Id="rId138" Type="http://schemas.openxmlformats.org/officeDocument/2006/relationships/hyperlink" Target="http://www.qualityforum.org/Primary_Care_and_Chronic_Illness.aspx" TargetMode="External"/><Relationship Id="rId159" Type="http://schemas.openxmlformats.org/officeDocument/2006/relationships/hyperlink" Target="http://www.qualityforum.org/Renal.aspx" TargetMode="External"/><Relationship Id="rId170" Type="http://schemas.openxmlformats.org/officeDocument/2006/relationships/hyperlink" Target="http://www.qualityforum.org/Surgery_2017-2018.aspx" TargetMode="External"/><Relationship Id="rId191" Type="http://schemas.openxmlformats.org/officeDocument/2006/relationships/hyperlink" Target="http://www.qualityforum.org/Surgery_2017-2018.aspx" TargetMode="External"/><Relationship Id="rId205" Type="http://schemas.openxmlformats.org/officeDocument/2006/relationships/hyperlink" Target="http://www.qualityforum.org/All_Cause_Admissions_and_Readmissions.aspx" TargetMode="External"/><Relationship Id="rId226" Type="http://schemas.openxmlformats.org/officeDocument/2006/relationships/hyperlink" Target="http://www.qualityforum.org/Primary_Care_and_Chronic_Illness.aspx" TargetMode="External"/><Relationship Id="rId247" Type="http://schemas.openxmlformats.org/officeDocument/2006/relationships/hyperlink" Target="http://www.qualityforum.org/Patient_Safety.aspx" TargetMode="External"/><Relationship Id="rId107" Type="http://schemas.openxmlformats.org/officeDocument/2006/relationships/hyperlink" Target="http://www.qualityforum.org/Patient_Safety.aspx" TargetMode="External"/><Relationship Id="rId268" Type="http://schemas.openxmlformats.org/officeDocument/2006/relationships/hyperlink" Target="http://www.qualityforum.org/Renal.aspx" TargetMode="External"/><Relationship Id="rId289" Type="http://schemas.openxmlformats.org/officeDocument/2006/relationships/hyperlink" Target="http://www.qualityforum.org/Patient_Experience_and_Function.aspx" TargetMode="External"/><Relationship Id="rId11" Type="http://schemas.openxmlformats.org/officeDocument/2006/relationships/hyperlink" Target="http://www.qualityforum.org/Behavioral_Health_and_Substance_Use.aspx" TargetMode="External"/><Relationship Id="rId32" Type="http://schemas.openxmlformats.org/officeDocument/2006/relationships/hyperlink" Target="http://www.qualityforum.org/Behavioral_Health_and_Substance_Use.aspx" TargetMode="External"/><Relationship Id="rId53" Type="http://schemas.openxmlformats.org/officeDocument/2006/relationships/hyperlink" Target="http://www.qualityforum.org/Cost_and_Efficiency.aspx" TargetMode="External"/><Relationship Id="rId74" Type="http://schemas.openxmlformats.org/officeDocument/2006/relationships/hyperlink" Target="http://www.qualityforum.org/Patient_Experience_and_Function.aspx" TargetMode="External"/><Relationship Id="rId128" Type="http://schemas.openxmlformats.org/officeDocument/2006/relationships/hyperlink" Target="http://www.qualityforum.org/Prevention_and_Population_Health.aspx" TargetMode="External"/><Relationship Id="rId149" Type="http://schemas.openxmlformats.org/officeDocument/2006/relationships/hyperlink" Target="http://www.qualityforum.org/Primary_Care_and_Chronic_Illness.aspx" TargetMode="External"/><Relationship Id="rId5" Type="http://schemas.openxmlformats.org/officeDocument/2006/relationships/hyperlink" Target="http://www.qualityforum.org/Cancer.aspx" TargetMode="External"/><Relationship Id="rId95" Type="http://schemas.openxmlformats.org/officeDocument/2006/relationships/hyperlink" Target="http://www.qualityforum.org/Patient_Experience_and_Function.aspx" TargetMode="External"/><Relationship Id="rId160" Type="http://schemas.openxmlformats.org/officeDocument/2006/relationships/hyperlink" Target="http://www.qualityforum.org/Renal.aspx" TargetMode="External"/><Relationship Id="rId181" Type="http://schemas.openxmlformats.org/officeDocument/2006/relationships/hyperlink" Target="http://www.qualityforum.org/Surgery_2017-2018.aspx" TargetMode="External"/><Relationship Id="rId216" Type="http://schemas.openxmlformats.org/officeDocument/2006/relationships/hyperlink" Target="http://www.qualityforum.org/Cancer.aspx" TargetMode="External"/><Relationship Id="rId237" Type="http://schemas.openxmlformats.org/officeDocument/2006/relationships/hyperlink" Target="http://www.qualityforum.org/All_Cause_Admissions_and_Readmissions.aspx" TargetMode="External"/><Relationship Id="rId258" Type="http://schemas.openxmlformats.org/officeDocument/2006/relationships/hyperlink" Target="http://www.qualityforum.org/Cardiovascular.aspx" TargetMode="External"/><Relationship Id="rId279" Type="http://schemas.openxmlformats.org/officeDocument/2006/relationships/hyperlink" Target="http://www.qualityforum.org/All_Cause_Admissions_and_Readmissions.aspx" TargetMode="External"/><Relationship Id="rId22" Type="http://schemas.openxmlformats.org/officeDocument/2006/relationships/hyperlink" Target="http://www.qualityforum.org/Behavioral_Health_and_Substance_Use.aspx" TargetMode="External"/><Relationship Id="rId43" Type="http://schemas.openxmlformats.org/officeDocument/2006/relationships/hyperlink" Target="http://www.qualityforum.org/Cardiovascular.aspx" TargetMode="External"/><Relationship Id="rId64" Type="http://schemas.openxmlformats.org/officeDocument/2006/relationships/hyperlink" Target="http://www.qualityforum.org/Geriatrics_and_Palliative_Care.aspx" TargetMode="External"/><Relationship Id="rId118" Type="http://schemas.openxmlformats.org/officeDocument/2006/relationships/hyperlink" Target="http://www.qualityforum.org/Perinatal_and_Womens_Health.aspx" TargetMode="External"/><Relationship Id="rId139" Type="http://schemas.openxmlformats.org/officeDocument/2006/relationships/hyperlink" Target="http://www.qualityforum.org/Primary_Care_and_Chronic_Illness.aspx" TargetMode="External"/><Relationship Id="rId290" Type="http://schemas.openxmlformats.org/officeDocument/2006/relationships/hyperlink" Target="http://www.qualityforum.org/All_Cause_Admissions_and_Readmissions.aspx" TargetMode="External"/><Relationship Id="rId85" Type="http://schemas.openxmlformats.org/officeDocument/2006/relationships/hyperlink" Target="http://www.qualityforum.org/Patient_Experience_and_Function.aspx" TargetMode="External"/><Relationship Id="rId150" Type="http://schemas.openxmlformats.org/officeDocument/2006/relationships/hyperlink" Target="http://www.qualityforum.org/Primary_Care_and_Chronic_Illness.aspx" TargetMode="External"/><Relationship Id="rId171" Type="http://schemas.openxmlformats.org/officeDocument/2006/relationships/hyperlink" Target="http://www.qualityforum.org/Surgery_2017-2018.aspx" TargetMode="External"/><Relationship Id="rId192" Type="http://schemas.openxmlformats.org/officeDocument/2006/relationships/hyperlink" Target="http://www.qualityforum.org/Surgery_2017-2018.aspx" TargetMode="External"/><Relationship Id="rId206" Type="http://schemas.openxmlformats.org/officeDocument/2006/relationships/hyperlink" Target="http://www.qualityforum.org/All_Cause_Admissions_and_Readmissions.aspx" TargetMode="External"/><Relationship Id="rId227" Type="http://schemas.openxmlformats.org/officeDocument/2006/relationships/hyperlink" Target="http://www.qualityforum.org/Primary_Care_and_Chronic_Illness.aspx" TargetMode="External"/><Relationship Id="rId248" Type="http://schemas.openxmlformats.org/officeDocument/2006/relationships/hyperlink" Target="http://www.qualityforum.org/Behavioral_Health_and_Substance_Use.aspx" TargetMode="External"/><Relationship Id="rId269" Type="http://schemas.openxmlformats.org/officeDocument/2006/relationships/hyperlink" Target="http://www.qualityforum.org/Surgery_2017-2018.aspx" TargetMode="External"/><Relationship Id="rId12" Type="http://schemas.openxmlformats.org/officeDocument/2006/relationships/hyperlink" Target="http://www.qualityforum.org/Behavioral_Health_and_Substance_Use.aspx" TargetMode="External"/><Relationship Id="rId33" Type="http://schemas.openxmlformats.org/officeDocument/2006/relationships/hyperlink" Target="http://www.qualityforum.org/Cardiovascular.aspx" TargetMode="External"/><Relationship Id="rId108" Type="http://schemas.openxmlformats.org/officeDocument/2006/relationships/hyperlink" Target="http://www.qualityforum.org/Patient_Safety.aspx" TargetMode="External"/><Relationship Id="rId129" Type="http://schemas.openxmlformats.org/officeDocument/2006/relationships/hyperlink" Target="http://www.qualityforum.org/Prevention_and_Population_Health.aspx" TargetMode="External"/><Relationship Id="rId280" Type="http://schemas.openxmlformats.org/officeDocument/2006/relationships/hyperlink" Target="http://www.qualityforum.org/Patient_Experience_and_Function.aspx" TargetMode="External"/><Relationship Id="rId54" Type="http://schemas.openxmlformats.org/officeDocument/2006/relationships/hyperlink" Target="http://www.qualityforum.org/Cost_and_Efficiency.aspx" TargetMode="External"/><Relationship Id="rId75" Type="http://schemas.openxmlformats.org/officeDocument/2006/relationships/hyperlink" Target="http://www.qualityforum.org/Patient_Experience_and_Function.aspx" TargetMode="External"/><Relationship Id="rId96" Type="http://schemas.openxmlformats.org/officeDocument/2006/relationships/hyperlink" Target="http://www.qualityforum.org/Patient_Experience_and_Function.aspx" TargetMode="External"/><Relationship Id="rId140" Type="http://schemas.openxmlformats.org/officeDocument/2006/relationships/hyperlink" Target="http://www.qualityforum.org/Primary_Care_and_Chronic_Illness.aspx" TargetMode="External"/><Relationship Id="rId161" Type="http://schemas.openxmlformats.org/officeDocument/2006/relationships/hyperlink" Target="http://www.qualityforum.org/Renal.aspx" TargetMode="External"/><Relationship Id="rId182" Type="http://schemas.openxmlformats.org/officeDocument/2006/relationships/hyperlink" Target="http://www.qualityforum.org/Surgery_2017-2018.aspx" TargetMode="External"/><Relationship Id="rId217" Type="http://schemas.openxmlformats.org/officeDocument/2006/relationships/hyperlink" Target="http://www.qualityforum.org/Cancer.aspx" TargetMode="External"/><Relationship Id="rId6" Type="http://schemas.openxmlformats.org/officeDocument/2006/relationships/hyperlink" Target="http://www.qualityforum.org/Cancer.aspx" TargetMode="External"/><Relationship Id="rId238" Type="http://schemas.openxmlformats.org/officeDocument/2006/relationships/hyperlink" Target="http://www.qualityforum.org/Neurology_.aspx" TargetMode="External"/><Relationship Id="rId259" Type="http://schemas.openxmlformats.org/officeDocument/2006/relationships/hyperlink" Target="http://www.qualityforum.org/Perinatal_and_Womens_Health.aspx" TargetMode="External"/><Relationship Id="rId23" Type="http://schemas.openxmlformats.org/officeDocument/2006/relationships/hyperlink" Target="http://www.qualityforum.org/Behavioral_Health_and_Substance_Use.aspx" TargetMode="External"/><Relationship Id="rId119" Type="http://schemas.openxmlformats.org/officeDocument/2006/relationships/hyperlink" Target="http://www.qualityforum.org/Prevention_and_Population_Health.aspx" TargetMode="External"/><Relationship Id="rId270" Type="http://schemas.openxmlformats.org/officeDocument/2006/relationships/hyperlink" Target="http://www.qualityforum.org/Perinatal_and_Womens_Health.aspx" TargetMode="External"/><Relationship Id="rId291" Type="http://schemas.openxmlformats.org/officeDocument/2006/relationships/hyperlink" Target="http://www.qualityforum.org/All_Cause_Admissions_and_Readmissions.aspx" TargetMode="External"/><Relationship Id="rId44" Type="http://schemas.openxmlformats.org/officeDocument/2006/relationships/hyperlink" Target="http://www.qualityforum.org/Cardiovascular.aspx" TargetMode="External"/><Relationship Id="rId65" Type="http://schemas.openxmlformats.org/officeDocument/2006/relationships/hyperlink" Target="http://www.qualityforum.org/Geriatrics_and_Palliative_Care.aspx" TargetMode="External"/><Relationship Id="rId86" Type="http://schemas.openxmlformats.org/officeDocument/2006/relationships/hyperlink" Target="http://www.qualityforum.org/Patient_Experience_and_Function.aspx" TargetMode="External"/><Relationship Id="rId130" Type="http://schemas.openxmlformats.org/officeDocument/2006/relationships/hyperlink" Target="http://www.qualityforum.org/Prevention_and_Population_Health.aspx" TargetMode="External"/><Relationship Id="rId151" Type="http://schemas.openxmlformats.org/officeDocument/2006/relationships/hyperlink" Target="http://www.qualityforum.org/Primary_Care_and_Chronic_Illness.aspx" TargetMode="External"/><Relationship Id="rId172" Type="http://schemas.openxmlformats.org/officeDocument/2006/relationships/hyperlink" Target="http://www.qualityforum.org/Surgery_2017-2018.aspx" TargetMode="External"/><Relationship Id="rId193" Type="http://schemas.openxmlformats.org/officeDocument/2006/relationships/hyperlink" Target="http://www.qualityforum.org/Surgery_2017-2018.aspx" TargetMode="External"/><Relationship Id="rId207" Type="http://schemas.openxmlformats.org/officeDocument/2006/relationships/hyperlink" Target="http://www.qualityforum.org/All_Cause_Admissions_and_Readmissions.aspx" TargetMode="External"/><Relationship Id="rId228" Type="http://schemas.openxmlformats.org/officeDocument/2006/relationships/hyperlink" Target="http://www.qualityforum.org/Renal.aspx" TargetMode="External"/><Relationship Id="rId249" Type="http://schemas.openxmlformats.org/officeDocument/2006/relationships/hyperlink" Target="http://www.qualityforum.org/Behavioral_Health_and_Substance_Use.aspx" TargetMode="External"/><Relationship Id="rId13" Type="http://schemas.openxmlformats.org/officeDocument/2006/relationships/hyperlink" Target="http://www.qualityforum.org/Behavioral_Health_and_Substance_Use.aspx" TargetMode="External"/><Relationship Id="rId109" Type="http://schemas.openxmlformats.org/officeDocument/2006/relationships/hyperlink" Target="http://www.qualityforum.org/Patient_Safety.aspx" TargetMode="External"/><Relationship Id="rId260" Type="http://schemas.openxmlformats.org/officeDocument/2006/relationships/hyperlink" Target="http://www.qualityforum.org/Perinatal_and_Womens_Health.aspx" TargetMode="External"/><Relationship Id="rId281" Type="http://schemas.openxmlformats.org/officeDocument/2006/relationships/hyperlink" Target="http://www.qualityforum.org/Prevention_and_Population_Health.aspx" TargetMode="External"/><Relationship Id="rId34" Type="http://schemas.openxmlformats.org/officeDocument/2006/relationships/hyperlink" Target="http://www.qualityforum.org/Cardiovascular.aspx" TargetMode="External"/><Relationship Id="rId50" Type="http://schemas.openxmlformats.org/officeDocument/2006/relationships/hyperlink" Target="http://www.qualityforum.org/Cost_and_Efficiency.aspx" TargetMode="External"/><Relationship Id="rId55" Type="http://schemas.openxmlformats.org/officeDocument/2006/relationships/hyperlink" Target="http://www.qualityforum.org/Cost_and_Efficiency.aspx" TargetMode="External"/><Relationship Id="rId76" Type="http://schemas.openxmlformats.org/officeDocument/2006/relationships/hyperlink" Target="http://www.qualityforum.org/Patient_Experience_and_Function.aspx" TargetMode="External"/><Relationship Id="rId97" Type="http://schemas.openxmlformats.org/officeDocument/2006/relationships/hyperlink" Target="http://www.qualityforum.org/Patient_Experience_and_Function.aspx" TargetMode="External"/><Relationship Id="rId104" Type="http://schemas.openxmlformats.org/officeDocument/2006/relationships/hyperlink" Target="http://www.qualityforum.org/Patient_Safety.aspx" TargetMode="External"/><Relationship Id="rId120" Type="http://schemas.openxmlformats.org/officeDocument/2006/relationships/hyperlink" Target="http://www.qualityforum.org/Prevention_and_Population_Health.aspx" TargetMode="External"/><Relationship Id="rId125" Type="http://schemas.openxmlformats.org/officeDocument/2006/relationships/hyperlink" Target="http://www.qualityforum.org/Prevention_and_Population_Health.aspx" TargetMode="External"/><Relationship Id="rId141" Type="http://schemas.openxmlformats.org/officeDocument/2006/relationships/hyperlink" Target="http://www.qualityforum.org/Primary_Care_and_Chronic_Illness.aspx" TargetMode="External"/><Relationship Id="rId146" Type="http://schemas.openxmlformats.org/officeDocument/2006/relationships/hyperlink" Target="http://www.qualityforum.org/Primary_Care_and_Chronic_Illness.aspx" TargetMode="External"/><Relationship Id="rId167" Type="http://schemas.openxmlformats.org/officeDocument/2006/relationships/hyperlink" Target="http://www.qualityforum.org/Surgery_2017-2018.aspx" TargetMode="External"/><Relationship Id="rId188" Type="http://schemas.openxmlformats.org/officeDocument/2006/relationships/hyperlink" Target="http://www.qualityforum.org/Surgery_2017-2018.aspx" TargetMode="External"/><Relationship Id="rId7" Type="http://schemas.openxmlformats.org/officeDocument/2006/relationships/hyperlink" Target="http://www.qualityforum.org/Behavioral_Health_and_Substance_Use.aspx" TargetMode="External"/><Relationship Id="rId71" Type="http://schemas.openxmlformats.org/officeDocument/2006/relationships/hyperlink" Target="http://www.qualityforum.org/Patient_Experience_and_Function.aspx" TargetMode="External"/><Relationship Id="rId92" Type="http://schemas.openxmlformats.org/officeDocument/2006/relationships/hyperlink" Target="http://www.qualityforum.org/Patient_Experience_and_Function.aspx" TargetMode="External"/><Relationship Id="rId162" Type="http://schemas.openxmlformats.org/officeDocument/2006/relationships/hyperlink" Target="http://www.qualityforum.org/Renal.aspx" TargetMode="External"/><Relationship Id="rId183" Type="http://schemas.openxmlformats.org/officeDocument/2006/relationships/hyperlink" Target="http://www.qualityforum.org/Surgery_2017-2018.aspx" TargetMode="External"/><Relationship Id="rId213" Type="http://schemas.openxmlformats.org/officeDocument/2006/relationships/hyperlink" Target="http://www.qualityforum.org/Surgery_2017-2018.aspx" TargetMode="External"/><Relationship Id="rId218" Type="http://schemas.openxmlformats.org/officeDocument/2006/relationships/hyperlink" Target="http://www.qualityforum.org/Cardiovascular.aspx" TargetMode="External"/><Relationship Id="rId234" Type="http://schemas.openxmlformats.org/officeDocument/2006/relationships/hyperlink" Target="http://www.qualityforum.org/Cancer.aspx" TargetMode="External"/><Relationship Id="rId239" Type="http://schemas.openxmlformats.org/officeDocument/2006/relationships/hyperlink" Target="http://www.qualityforum.org/Neurology_.aspx" TargetMode="External"/><Relationship Id="rId2" Type="http://schemas.openxmlformats.org/officeDocument/2006/relationships/hyperlink" Target="http://www.qualityforum.org/Cancer.aspx" TargetMode="External"/><Relationship Id="rId29" Type="http://schemas.openxmlformats.org/officeDocument/2006/relationships/hyperlink" Target="http://www.qualityforum.org/Behavioral_Health_and_Substance_Use.aspx" TargetMode="External"/><Relationship Id="rId250" Type="http://schemas.openxmlformats.org/officeDocument/2006/relationships/hyperlink" Target="http://www.qualityforum.org/Behavioral_Health_and_Substance_Use.aspx" TargetMode="External"/><Relationship Id="rId255" Type="http://schemas.openxmlformats.org/officeDocument/2006/relationships/hyperlink" Target="http://www.qualityforum.org/Cardiovascular.aspx" TargetMode="External"/><Relationship Id="rId271" Type="http://schemas.openxmlformats.org/officeDocument/2006/relationships/hyperlink" Target="http://www.qualityforum.org/Renal.aspx" TargetMode="External"/><Relationship Id="rId276" Type="http://schemas.openxmlformats.org/officeDocument/2006/relationships/hyperlink" Target="http://www.qualityforum.org/Patient_Experience_and_Function.aspx" TargetMode="External"/><Relationship Id="rId292" Type="http://schemas.openxmlformats.org/officeDocument/2006/relationships/hyperlink" Target="http://www.qualityforum.org/Cost_and_Efficiency.aspx" TargetMode="External"/><Relationship Id="rId24" Type="http://schemas.openxmlformats.org/officeDocument/2006/relationships/hyperlink" Target="http://www.qualityforum.org/Behavioral_Health_and_Substance_Use.aspx" TargetMode="External"/><Relationship Id="rId40" Type="http://schemas.openxmlformats.org/officeDocument/2006/relationships/hyperlink" Target="http://www.qualityforum.org/Cardiovascular.aspx" TargetMode="External"/><Relationship Id="rId45" Type="http://schemas.openxmlformats.org/officeDocument/2006/relationships/hyperlink" Target="http://www.qualityforum.org/Cardiovascular.aspx" TargetMode="External"/><Relationship Id="rId66" Type="http://schemas.openxmlformats.org/officeDocument/2006/relationships/hyperlink" Target="http://www.qualityforum.org/Geriatrics_and_Palliative_Care.aspx" TargetMode="External"/><Relationship Id="rId87" Type="http://schemas.openxmlformats.org/officeDocument/2006/relationships/hyperlink" Target="http://www.qualityforum.org/Patient_Experience_and_Function.aspx" TargetMode="External"/><Relationship Id="rId110" Type="http://schemas.openxmlformats.org/officeDocument/2006/relationships/hyperlink" Target="http://www.qualityforum.org/Patient_Safety.aspx" TargetMode="External"/><Relationship Id="rId115" Type="http://schemas.openxmlformats.org/officeDocument/2006/relationships/hyperlink" Target="http://www.qualityforum.org/Patient_Safety.aspx" TargetMode="External"/><Relationship Id="rId131" Type="http://schemas.openxmlformats.org/officeDocument/2006/relationships/hyperlink" Target="http://www.qualityforum.org/Prevention_and_Population_Health.aspx" TargetMode="External"/><Relationship Id="rId136" Type="http://schemas.openxmlformats.org/officeDocument/2006/relationships/hyperlink" Target="http://www.qualityforum.org/Primary_Care_and_Chronic_Illness.aspx" TargetMode="External"/><Relationship Id="rId157" Type="http://schemas.openxmlformats.org/officeDocument/2006/relationships/hyperlink" Target="http://www.qualityforum.org/Renal.aspx" TargetMode="External"/><Relationship Id="rId178" Type="http://schemas.openxmlformats.org/officeDocument/2006/relationships/hyperlink" Target="http://www.qualityforum.org/Surgery_2017-2018.aspx" TargetMode="External"/><Relationship Id="rId61" Type="http://schemas.openxmlformats.org/officeDocument/2006/relationships/hyperlink" Target="http://www.qualityforum.org/Geriatrics_and_Palliative_Care.aspx" TargetMode="External"/><Relationship Id="rId82" Type="http://schemas.openxmlformats.org/officeDocument/2006/relationships/hyperlink" Target="http://www.qualityforum.org/Patient_Experience_and_Function.aspx" TargetMode="External"/><Relationship Id="rId152" Type="http://schemas.openxmlformats.org/officeDocument/2006/relationships/hyperlink" Target="http://www.qualityforum.org/Primary_Care_and_Chronic_Illness.aspx" TargetMode="External"/><Relationship Id="rId173" Type="http://schemas.openxmlformats.org/officeDocument/2006/relationships/hyperlink" Target="http://www.qualityforum.org/Surgery_2017-2018.aspx" TargetMode="External"/><Relationship Id="rId194" Type="http://schemas.openxmlformats.org/officeDocument/2006/relationships/hyperlink" Target="http://www.qualityforum.org/Surgery_2017-2018.aspx" TargetMode="External"/><Relationship Id="rId199" Type="http://schemas.openxmlformats.org/officeDocument/2006/relationships/hyperlink" Target="http://www.qualityforum.org/All_Cause_Admissions_and_Readmissions.aspx" TargetMode="External"/><Relationship Id="rId203" Type="http://schemas.openxmlformats.org/officeDocument/2006/relationships/hyperlink" Target="http://www.qualityforum.org/All_Cause_Admissions_and_Readmissions.aspx" TargetMode="External"/><Relationship Id="rId208" Type="http://schemas.openxmlformats.org/officeDocument/2006/relationships/hyperlink" Target="http://www.qualityforum.org/All_Cause_Admissions_and_Readmissions.aspx" TargetMode="External"/><Relationship Id="rId229" Type="http://schemas.openxmlformats.org/officeDocument/2006/relationships/hyperlink" Target="http://www.qualityforum.org/Renal.aspx" TargetMode="External"/><Relationship Id="rId19" Type="http://schemas.openxmlformats.org/officeDocument/2006/relationships/hyperlink" Target="http://www.qualityforum.org/Behavioral_Health_and_Substance_Use.aspx" TargetMode="External"/><Relationship Id="rId224" Type="http://schemas.openxmlformats.org/officeDocument/2006/relationships/hyperlink" Target="http://www.qualityforum.org/Perinatal_and_Womens_Health.aspx" TargetMode="External"/><Relationship Id="rId240" Type="http://schemas.openxmlformats.org/officeDocument/2006/relationships/hyperlink" Target="http://www.qualityforum.org/Neurology_.aspx" TargetMode="External"/><Relationship Id="rId245" Type="http://schemas.openxmlformats.org/officeDocument/2006/relationships/hyperlink" Target="http://www.qualityforum.org/Patient_Safety.aspx" TargetMode="External"/><Relationship Id="rId261" Type="http://schemas.openxmlformats.org/officeDocument/2006/relationships/hyperlink" Target="http://www.qualityforum.org/Perinatal_and_Womens_Health.aspx" TargetMode="External"/><Relationship Id="rId266" Type="http://schemas.openxmlformats.org/officeDocument/2006/relationships/hyperlink" Target="http://www.qualityforum.org/Primary_Care_and_Chronic_Illness.aspx" TargetMode="External"/><Relationship Id="rId287" Type="http://schemas.openxmlformats.org/officeDocument/2006/relationships/hyperlink" Target="http://www.qualityforum.org/Cost_and_Efficiency.aspx" TargetMode="External"/><Relationship Id="rId14" Type="http://schemas.openxmlformats.org/officeDocument/2006/relationships/hyperlink" Target="http://www.qualityforum.org/Behavioral_Health_and_Substance_Use.aspx" TargetMode="External"/><Relationship Id="rId30" Type="http://schemas.openxmlformats.org/officeDocument/2006/relationships/hyperlink" Target="http://www.qualityforum.org/Behavioral_Health_and_Substance_Use.aspx" TargetMode="External"/><Relationship Id="rId35" Type="http://schemas.openxmlformats.org/officeDocument/2006/relationships/hyperlink" Target="http://www.qualityforum.org/Cardiovascular.aspx" TargetMode="External"/><Relationship Id="rId56" Type="http://schemas.openxmlformats.org/officeDocument/2006/relationships/hyperlink" Target="http://www.qualityforum.org/Cost_and_Efficiency.aspx" TargetMode="External"/><Relationship Id="rId77" Type="http://schemas.openxmlformats.org/officeDocument/2006/relationships/hyperlink" Target="http://www.qualityforum.org/Patient_Experience_and_Function.aspx" TargetMode="External"/><Relationship Id="rId100" Type="http://schemas.openxmlformats.org/officeDocument/2006/relationships/hyperlink" Target="http://www.qualityforum.org/Patient_Safety.aspx" TargetMode="External"/><Relationship Id="rId105" Type="http://schemas.openxmlformats.org/officeDocument/2006/relationships/hyperlink" Target="http://www.qualityforum.org/Patient_Safety.aspx" TargetMode="External"/><Relationship Id="rId126" Type="http://schemas.openxmlformats.org/officeDocument/2006/relationships/hyperlink" Target="http://www.qualityforum.org/Prevention_and_Population_Health.aspx" TargetMode="External"/><Relationship Id="rId147" Type="http://schemas.openxmlformats.org/officeDocument/2006/relationships/hyperlink" Target="http://www.qualityforum.org/Primary_Care_and_Chronic_Illness.aspx" TargetMode="External"/><Relationship Id="rId168" Type="http://schemas.openxmlformats.org/officeDocument/2006/relationships/hyperlink" Target="http://www.qualityforum.org/Surgery_2017-2018.aspx" TargetMode="External"/><Relationship Id="rId282" Type="http://schemas.openxmlformats.org/officeDocument/2006/relationships/hyperlink" Target="http://www.qualityforum.org/Prevention_and_Population_Health.aspx" TargetMode="External"/><Relationship Id="rId8" Type="http://schemas.openxmlformats.org/officeDocument/2006/relationships/hyperlink" Target="http://www.qualityforum.org/Behavioral_Health_and_Substance_Use.aspx" TargetMode="External"/><Relationship Id="rId51" Type="http://schemas.openxmlformats.org/officeDocument/2006/relationships/hyperlink" Target="http://www.qualityforum.org/Cost_and_Efficiency.aspx" TargetMode="External"/><Relationship Id="rId72" Type="http://schemas.openxmlformats.org/officeDocument/2006/relationships/hyperlink" Target="http://www.qualityforum.org/Patient_Experience_and_Function.aspx" TargetMode="External"/><Relationship Id="rId93" Type="http://schemas.openxmlformats.org/officeDocument/2006/relationships/hyperlink" Target="http://www.qualityforum.org/Patient_Experience_and_Function.aspx" TargetMode="External"/><Relationship Id="rId98" Type="http://schemas.openxmlformats.org/officeDocument/2006/relationships/hyperlink" Target="http://www.qualityforum.org/Patient_Safety.aspx" TargetMode="External"/><Relationship Id="rId121" Type="http://schemas.openxmlformats.org/officeDocument/2006/relationships/hyperlink" Target="http://www.qualityforum.org/Prevention_and_Population_Health.aspx" TargetMode="External"/><Relationship Id="rId142" Type="http://schemas.openxmlformats.org/officeDocument/2006/relationships/hyperlink" Target="http://www.qualityforum.org/Primary_Care_and_Chronic_Illness.aspx" TargetMode="External"/><Relationship Id="rId163" Type="http://schemas.openxmlformats.org/officeDocument/2006/relationships/hyperlink" Target="http://www.qualityforum.org/Renal.aspx" TargetMode="External"/><Relationship Id="rId184" Type="http://schemas.openxmlformats.org/officeDocument/2006/relationships/hyperlink" Target="http://www.qualityforum.org/Surgery_2017-2018.aspx" TargetMode="External"/><Relationship Id="rId189" Type="http://schemas.openxmlformats.org/officeDocument/2006/relationships/hyperlink" Target="http://www.qualityforum.org/Surgery_2017-2018.aspx" TargetMode="External"/><Relationship Id="rId219" Type="http://schemas.openxmlformats.org/officeDocument/2006/relationships/hyperlink" Target="http://www.qualityforum.org/Cardiovascular.aspx" TargetMode="External"/><Relationship Id="rId3" Type="http://schemas.openxmlformats.org/officeDocument/2006/relationships/hyperlink" Target="http://www.qualityforum.org/Cancer.aspx" TargetMode="External"/><Relationship Id="rId214" Type="http://schemas.openxmlformats.org/officeDocument/2006/relationships/hyperlink" Target="http://www.qualityforum.org/Behavioral_Health_and_Substance_Use.aspx" TargetMode="External"/><Relationship Id="rId230" Type="http://schemas.openxmlformats.org/officeDocument/2006/relationships/hyperlink" Target="http://www.qualityforum.org/Surgery_2017-2018.aspx" TargetMode="External"/><Relationship Id="rId235" Type="http://schemas.openxmlformats.org/officeDocument/2006/relationships/hyperlink" Target="http://www.qualityforum.org/Geriatrics_and_Palliative_Care.aspx" TargetMode="External"/><Relationship Id="rId251" Type="http://schemas.openxmlformats.org/officeDocument/2006/relationships/hyperlink" Target="http://www.qualityforum.org/Cancer.aspx" TargetMode="External"/><Relationship Id="rId256" Type="http://schemas.openxmlformats.org/officeDocument/2006/relationships/hyperlink" Target="http://www.qualityforum.org/Cardiovascular.aspx" TargetMode="External"/><Relationship Id="rId277" Type="http://schemas.openxmlformats.org/officeDocument/2006/relationships/hyperlink" Target="http://www.qualityforum.org/Patient_Experience_and_Function.aspx" TargetMode="External"/><Relationship Id="rId25" Type="http://schemas.openxmlformats.org/officeDocument/2006/relationships/hyperlink" Target="http://www.qualityforum.org/Behavioral_Health_and_Substance_Use.aspx" TargetMode="External"/><Relationship Id="rId46" Type="http://schemas.openxmlformats.org/officeDocument/2006/relationships/hyperlink" Target="http://www.qualityforum.org/Cardiovascular.aspx" TargetMode="External"/><Relationship Id="rId67" Type="http://schemas.openxmlformats.org/officeDocument/2006/relationships/hyperlink" Target="http://www.qualityforum.org/Geriatrics_and_Palliative_Care.aspx" TargetMode="External"/><Relationship Id="rId116" Type="http://schemas.openxmlformats.org/officeDocument/2006/relationships/hyperlink" Target="http://www.qualityforum.org/Patient_Safety.aspx" TargetMode="External"/><Relationship Id="rId137" Type="http://schemas.openxmlformats.org/officeDocument/2006/relationships/hyperlink" Target="http://www.qualityforum.org/Primary_Care_and_Chronic_Illness.aspx" TargetMode="External"/><Relationship Id="rId158" Type="http://schemas.openxmlformats.org/officeDocument/2006/relationships/hyperlink" Target="http://www.qualityforum.org/Renal.aspx" TargetMode="External"/><Relationship Id="rId272" Type="http://schemas.openxmlformats.org/officeDocument/2006/relationships/hyperlink" Target="http://www.qualityforum.org/Renal.aspx" TargetMode="External"/><Relationship Id="rId293" Type="http://schemas.openxmlformats.org/officeDocument/2006/relationships/printerSettings" Target="../printerSettings/printerSettings4.bin"/><Relationship Id="rId20" Type="http://schemas.openxmlformats.org/officeDocument/2006/relationships/hyperlink" Target="http://www.qualityforum.org/Behavioral_Health_and_Substance_Use.aspx" TargetMode="External"/><Relationship Id="rId41" Type="http://schemas.openxmlformats.org/officeDocument/2006/relationships/hyperlink" Target="http://www.qualityforum.org/Cardiovascular.aspx" TargetMode="External"/><Relationship Id="rId62" Type="http://schemas.openxmlformats.org/officeDocument/2006/relationships/hyperlink" Target="http://www.qualityforum.org/Geriatrics_and_Palliative_Care.aspx" TargetMode="External"/><Relationship Id="rId83" Type="http://schemas.openxmlformats.org/officeDocument/2006/relationships/hyperlink" Target="http://www.qualityforum.org/Patient_Experience_and_Function.aspx" TargetMode="External"/><Relationship Id="rId88" Type="http://schemas.openxmlformats.org/officeDocument/2006/relationships/hyperlink" Target="http://www.qualityforum.org/Patient_Experience_and_Function.aspx" TargetMode="External"/><Relationship Id="rId111" Type="http://schemas.openxmlformats.org/officeDocument/2006/relationships/hyperlink" Target="http://www.qualityforum.org/Patient_Safety.aspx" TargetMode="External"/><Relationship Id="rId132" Type="http://schemas.openxmlformats.org/officeDocument/2006/relationships/hyperlink" Target="http://www.qualityforum.org/Prevention_and_Population_Health.aspx" TargetMode="External"/><Relationship Id="rId153" Type="http://schemas.openxmlformats.org/officeDocument/2006/relationships/hyperlink" Target="http://www.qualityforum.org/Primary_Care_and_Chronic_Illness.aspx" TargetMode="External"/><Relationship Id="rId174" Type="http://schemas.openxmlformats.org/officeDocument/2006/relationships/hyperlink" Target="http://www.qualityforum.org/Surgery_2017-2018.aspx" TargetMode="External"/><Relationship Id="rId179" Type="http://schemas.openxmlformats.org/officeDocument/2006/relationships/hyperlink" Target="http://www.qualityforum.org/Surgery_2017-2018.aspx" TargetMode="External"/><Relationship Id="rId195" Type="http://schemas.openxmlformats.org/officeDocument/2006/relationships/hyperlink" Target="http://www.qualityforum.org/Surgery_2017-2018.aspx" TargetMode="External"/><Relationship Id="rId209" Type="http://schemas.openxmlformats.org/officeDocument/2006/relationships/hyperlink" Target="http://www.qualityforum.org/All_Cause_Admissions_and_Readmissions.aspx" TargetMode="External"/><Relationship Id="rId190" Type="http://schemas.openxmlformats.org/officeDocument/2006/relationships/hyperlink" Target="http://www.qualityforum.org/Surgery_2017-2018.aspx" TargetMode="External"/><Relationship Id="rId204" Type="http://schemas.openxmlformats.org/officeDocument/2006/relationships/hyperlink" Target="http://www.qualityforum.org/All_Cause_Admissions_and_Readmissions.aspx" TargetMode="External"/><Relationship Id="rId220" Type="http://schemas.openxmlformats.org/officeDocument/2006/relationships/hyperlink" Target="http://www.qualityforum.org/Patient_Experience_and_Function.aspx" TargetMode="External"/><Relationship Id="rId225" Type="http://schemas.openxmlformats.org/officeDocument/2006/relationships/hyperlink" Target="http://www.qualityforum.org/Perinatal_and_Womens_Health.aspx" TargetMode="External"/><Relationship Id="rId241" Type="http://schemas.openxmlformats.org/officeDocument/2006/relationships/hyperlink" Target="http://www.qualityforum.org/Prevention_and_Population_Health.aspx" TargetMode="External"/><Relationship Id="rId246" Type="http://schemas.openxmlformats.org/officeDocument/2006/relationships/hyperlink" Target="http://www.qualityforum.org/Patient_Safety.aspx" TargetMode="External"/><Relationship Id="rId267" Type="http://schemas.openxmlformats.org/officeDocument/2006/relationships/hyperlink" Target="http://www.qualityforum.org/Primary_Care_and_Chronic_Illness.aspx" TargetMode="External"/><Relationship Id="rId288" Type="http://schemas.openxmlformats.org/officeDocument/2006/relationships/hyperlink" Target="http://www.qualityforum.org/All_Cause_Admissions_and_Readmissions.aspx" TargetMode="External"/><Relationship Id="rId15" Type="http://schemas.openxmlformats.org/officeDocument/2006/relationships/hyperlink" Target="http://www.qualityforum.org/Behavioral_Health_and_Substance_Use.aspx" TargetMode="External"/><Relationship Id="rId36" Type="http://schemas.openxmlformats.org/officeDocument/2006/relationships/hyperlink" Target="http://www.qualityforum.org/Cardiovascular.aspx" TargetMode="External"/><Relationship Id="rId57" Type="http://schemas.openxmlformats.org/officeDocument/2006/relationships/hyperlink" Target="http://www.qualityforum.org/Cost_and_Efficiency.aspx" TargetMode="External"/><Relationship Id="rId106" Type="http://schemas.openxmlformats.org/officeDocument/2006/relationships/hyperlink" Target="http://www.qualityforum.org/Patient_Safety.aspx" TargetMode="External"/><Relationship Id="rId127" Type="http://schemas.openxmlformats.org/officeDocument/2006/relationships/hyperlink" Target="http://www.qualityforum.org/Prevention_and_Population_Health.aspx" TargetMode="External"/><Relationship Id="rId262" Type="http://schemas.openxmlformats.org/officeDocument/2006/relationships/hyperlink" Target="http://www.qualityforum.org/Perinatal_and_Womens_Health.aspx" TargetMode="External"/><Relationship Id="rId283" Type="http://schemas.openxmlformats.org/officeDocument/2006/relationships/hyperlink" Target="http://www.qualityforum.org/Cost_and_Efficiency.aspx" TargetMode="External"/><Relationship Id="rId10" Type="http://schemas.openxmlformats.org/officeDocument/2006/relationships/hyperlink" Target="http://www.qualityforum.org/Behavioral_Health_and_Substance_Use.aspx" TargetMode="External"/><Relationship Id="rId31" Type="http://schemas.openxmlformats.org/officeDocument/2006/relationships/hyperlink" Target="http://www.qualityforum.org/Behavioral_Health_and_Substance_Use.aspx" TargetMode="External"/><Relationship Id="rId52" Type="http://schemas.openxmlformats.org/officeDocument/2006/relationships/hyperlink" Target="http://www.qualityforum.org/Cost_and_Efficiency.aspx" TargetMode="External"/><Relationship Id="rId73" Type="http://schemas.openxmlformats.org/officeDocument/2006/relationships/hyperlink" Target="http://www.qualityforum.org/Patient_Experience_and_Function.aspx" TargetMode="External"/><Relationship Id="rId78" Type="http://schemas.openxmlformats.org/officeDocument/2006/relationships/hyperlink" Target="http://www.qualityforum.org/Patient_Experience_and_Function.aspx" TargetMode="External"/><Relationship Id="rId94" Type="http://schemas.openxmlformats.org/officeDocument/2006/relationships/hyperlink" Target="http://www.qualityforum.org/Patient_Experience_and_Function.aspx" TargetMode="External"/><Relationship Id="rId99" Type="http://schemas.openxmlformats.org/officeDocument/2006/relationships/hyperlink" Target="http://www.qualityforum.org/Patient_Safety.aspx" TargetMode="External"/><Relationship Id="rId101" Type="http://schemas.openxmlformats.org/officeDocument/2006/relationships/hyperlink" Target="http://www.qualityforum.org/Patient_Safety.aspx" TargetMode="External"/><Relationship Id="rId122" Type="http://schemas.openxmlformats.org/officeDocument/2006/relationships/hyperlink" Target="http://www.qualityforum.org/Prevention_and_Population_Health.aspx" TargetMode="External"/><Relationship Id="rId143" Type="http://schemas.openxmlformats.org/officeDocument/2006/relationships/hyperlink" Target="http://www.qualityforum.org/Primary_Care_and_Chronic_Illness.aspx" TargetMode="External"/><Relationship Id="rId148" Type="http://schemas.openxmlformats.org/officeDocument/2006/relationships/hyperlink" Target="http://www.qualityforum.org/Primary_Care_and_Chronic_Illness.aspx" TargetMode="External"/><Relationship Id="rId164" Type="http://schemas.openxmlformats.org/officeDocument/2006/relationships/hyperlink" Target="http://www.qualityforum.org/Renal.aspx" TargetMode="External"/><Relationship Id="rId169" Type="http://schemas.openxmlformats.org/officeDocument/2006/relationships/hyperlink" Target="http://www.qualityforum.org/Surgery_2017-2018.aspx" TargetMode="External"/><Relationship Id="rId185" Type="http://schemas.openxmlformats.org/officeDocument/2006/relationships/hyperlink" Target="http://www.qualityforum.org/Surgery_2017-2018.aspx" TargetMode="External"/><Relationship Id="rId4" Type="http://schemas.openxmlformats.org/officeDocument/2006/relationships/hyperlink" Target="http://www.qualityforum.org/Cancer.aspx" TargetMode="External"/><Relationship Id="rId9" Type="http://schemas.openxmlformats.org/officeDocument/2006/relationships/hyperlink" Target="http://www.qualityforum.org/Behavioral_Health_and_Substance_Use.aspx" TargetMode="External"/><Relationship Id="rId180" Type="http://schemas.openxmlformats.org/officeDocument/2006/relationships/hyperlink" Target="http://www.qualityforum.org/Surgery_2017-2018.aspx" TargetMode="External"/><Relationship Id="rId210" Type="http://schemas.openxmlformats.org/officeDocument/2006/relationships/hyperlink" Target="http://www.qualityforum.org/All_Cause_Admissions_and_Readmissions.aspx" TargetMode="External"/><Relationship Id="rId215" Type="http://schemas.openxmlformats.org/officeDocument/2006/relationships/hyperlink" Target="http://www.qualityforum.org/Behavioral_Health_and_Substance_Use.aspx" TargetMode="External"/><Relationship Id="rId236" Type="http://schemas.openxmlformats.org/officeDocument/2006/relationships/hyperlink" Target="http://www.qualityforum.org/Geriatrics_and_Palliative_Care.aspx" TargetMode="External"/><Relationship Id="rId257" Type="http://schemas.openxmlformats.org/officeDocument/2006/relationships/hyperlink" Target="http://www.qualityforum.org/Cardiovascular.aspx" TargetMode="External"/><Relationship Id="rId278" Type="http://schemas.openxmlformats.org/officeDocument/2006/relationships/hyperlink" Target="http://www.qualityforum.org/All_Cause_Admissions_and_Readmissions.aspx" TargetMode="External"/><Relationship Id="rId26" Type="http://schemas.openxmlformats.org/officeDocument/2006/relationships/hyperlink" Target="http://www.qualityforum.org/Behavioral_Health_and_Substance_Use.aspx" TargetMode="External"/><Relationship Id="rId231" Type="http://schemas.openxmlformats.org/officeDocument/2006/relationships/hyperlink" Target="http://www.qualityforum.org/Surgery_2017-2018.aspx" TargetMode="External"/><Relationship Id="rId252" Type="http://schemas.openxmlformats.org/officeDocument/2006/relationships/hyperlink" Target="http://www.qualityforum.org/Cancer.aspx" TargetMode="External"/><Relationship Id="rId273" Type="http://schemas.openxmlformats.org/officeDocument/2006/relationships/hyperlink" Target="http://www.qualityforum.org/Behavioral_Health_and_Substance_Use.aspx" TargetMode="External"/><Relationship Id="rId47" Type="http://schemas.openxmlformats.org/officeDocument/2006/relationships/hyperlink" Target="http://www.qualityforum.org/Cardiovascular.aspx" TargetMode="External"/><Relationship Id="rId68" Type="http://schemas.openxmlformats.org/officeDocument/2006/relationships/hyperlink" Target="http://www.qualityforum.org/Geriatrics_and_Palliative_Care.aspx" TargetMode="External"/><Relationship Id="rId89" Type="http://schemas.openxmlformats.org/officeDocument/2006/relationships/hyperlink" Target="http://www.qualityforum.org/Patient_Experience_and_Function.aspx" TargetMode="External"/><Relationship Id="rId112" Type="http://schemas.openxmlformats.org/officeDocument/2006/relationships/hyperlink" Target="http://www.qualityforum.org/Patient_Safety.aspx" TargetMode="External"/><Relationship Id="rId133" Type="http://schemas.openxmlformats.org/officeDocument/2006/relationships/hyperlink" Target="http://www.qualityforum.org/Primary_Care_and_Chronic_Illness.aspx" TargetMode="External"/><Relationship Id="rId154" Type="http://schemas.openxmlformats.org/officeDocument/2006/relationships/hyperlink" Target="http://www.qualityforum.org/Primary_Care_and_Chronic_Illness.aspx" TargetMode="External"/><Relationship Id="rId175" Type="http://schemas.openxmlformats.org/officeDocument/2006/relationships/hyperlink" Target="http://www.qualityforum.org/Surgery_2017-2018.aspx" TargetMode="External"/><Relationship Id="rId196" Type="http://schemas.openxmlformats.org/officeDocument/2006/relationships/hyperlink" Target="http://www.qualityforum.org/Surgery_2017-2018.aspx" TargetMode="External"/><Relationship Id="rId200" Type="http://schemas.openxmlformats.org/officeDocument/2006/relationships/hyperlink" Target="http://www.qualityforum.org/All_Cause_Admissions_and_Readmissions.aspx" TargetMode="External"/><Relationship Id="rId16" Type="http://schemas.openxmlformats.org/officeDocument/2006/relationships/hyperlink" Target="http://www.qualityforum.org/Behavioral_Health_and_Substance_Use.aspx" TargetMode="External"/><Relationship Id="rId221" Type="http://schemas.openxmlformats.org/officeDocument/2006/relationships/hyperlink" Target="http://www.qualityforum.org/Patient_Experience_and_Function.aspx" TargetMode="External"/><Relationship Id="rId242" Type="http://schemas.openxmlformats.org/officeDocument/2006/relationships/hyperlink" Target="http://www.qualityforum.org/Prevention_and_Population_Health.aspx" TargetMode="External"/><Relationship Id="rId263" Type="http://schemas.openxmlformats.org/officeDocument/2006/relationships/hyperlink" Target="http://www.qualityforum.org/Perinatal_and_Womens_Health.aspx" TargetMode="External"/><Relationship Id="rId284" Type="http://schemas.openxmlformats.org/officeDocument/2006/relationships/hyperlink" Target="http://www.qualityforum.org/Cost_and_Efficiency.aspx" TargetMode="External"/><Relationship Id="rId37" Type="http://schemas.openxmlformats.org/officeDocument/2006/relationships/hyperlink" Target="http://www.qualityforum.org/Cardiovascular.aspx" TargetMode="External"/><Relationship Id="rId58" Type="http://schemas.openxmlformats.org/officeDocument/2006/relationships/hyperlink" Target="http://www.qualityforum.org/Cost_and_Efficiency.aspx" TargetMode="External"/><Relationship Id="rId79" Type="http://schemas.openxmlformats.org/officeDocument/2006/relationships/hyperlink" Target="http://www.qualityforum.org/Patient_Experience_and_Function.aspx" TargetMode="External"/><Relationship Id="rId102" Type="http://schemas.openxmlformats.org/officeDocument/2006/relationships/hyperlink" Target="http://www.qualityforum.org/Patient_Safety.aspx" TargetMode="External"/><Relationship Id="rId123" Type="http://schemas.openxmlformats.org/officeDocument/2006/relationships/hyperlink" Target="http://www.qualityforum.org/Prevention_and_Population_Health.aspx" TargetMode="External"/><Relationship Id="rId144" Type="http://schemas.openxmlformats.org/officeDocument/2006/relationships/hyperlink" Target="http://www.qualityforum.org/Primary_Care_and_Chronic_Illness.aspx" TargetMode="External"/><Relationship Id="rId90" Type="http://schemas.openxmlformats.org/officeDocument/2006/relationships/hyperlink" Target="http://www.qualityforum.org/Patient_Experience_and_Function.aspx" TargetMode="External"/><Relationship Id="rId165" Type="http://schemas.openxmlformats.org/officeDocument/2006/relationships/hyperlink" Target="http://www.qualityforum.org/Surgery_2017-2018.aspx" TargetMode="External"/><Relationship Id="rId186" Type="http://schemas.openxmlformats.org/officeDocument/2006/relationships/hyperlink" Target="http://www.qualityforum.org/Surgery_2017-2018.aspx" TargetMode="External"/><Relationship Id="rId211" Type="http://schemas.openxmlformats.org/officeDocument/2006/relationships/hyperlink" Target="http://www.qualityforum.org/Patient_Safety.aspx" TargetMode="External"/><Relationship Id="rId232" Type="http://schemas.openxmlformats.org/officeDocument/2006/relationships/hyperlink" Target="http://www.qualityforum.org/Patient_Experience_and_Function.aspx" TargetMode="External"/><Relationship Id="rId253" Type="http://schemas.openxmlformats.org/officeDocument/2006/relationships/hyperlink" Target="http://www.qualityforum.org/Cancer.aspx" TargetMode="External"/><Relationship Id="rId274" Type="http://schemas.openxmlformats.org/officeDocument/2006/relationships/hyperlink" Target="http://www.qualityforum.org/Patient_Experience_and_Function.aspx" TargetMode="External"/><Relationship Id="rId27" Type="http://schemas.openxmlformats.org/officeDocument/2006/relationships/hyperlink" Target="http://www.qualityforum.org/Behavioral_Health_and_Substance_Use.aspx" TargetMode="External"/><Relationship Id="rId48" Type="http://schemas.openxmlformats.org/officeDocument/2006/relationships/hyperlink" Target="http://www.qualityforum.org/Cardiovascular.aspx" TargetMode="External"/><Relationship Id="rId69" Type="http://schemas.openxmlformats.org/officeDocument/2006/relationships/hyperlink" Target="http://www.qualityforum.org/Neurology_.aspx" TargetMode="External"/><Relationship Id="rId113" Type="http://schemas.openxmlformats.org/officeDocument/2006/relationships/hyperlink" Target="http://www.qualityforum.org/Patient_Safety.aspx" TargetMode="External"/><Relationship Id="rId134" Type="http://schemas.openxmlformats.org/officeDocument/2006/relationships/hyperlink" Target="http://www.qualityforum.org/Primary_Care_and_Chronic_Illness.aspx" TargetMode="External"/><Relationship Id="rId80" Type="http://schemas.openxmlformats.org/officeDocument/2006/relationships/hyperlink" Target="http://www.qualityforum.org/Patient_Experience_and_Function.aspx" TargetMode="External"/><Relationship Id="rId155" Type="http://schemas.openxmlformats.org/officeDocument/2006/relationships/hyperlink" Target="http://www.qualityforum.org/Primary_Care_and_Chronic_Illness.aspx" TargetMode="External"/><Relationship Id="rId176" Type="http://schemas.openxmlformats.org/officeDocument/2006/relationships/hyperlink" Target="http://www.qualityforum.org/Surgery_2017-2018.aspx" TargetMode="External"/><Relationship Id="rId197" Type="http://schemas.openxmlformats.org/officeDocument/2006/relationships/hyperlink" Target="http://www.qualityforum.org/Surgery_2017-2018.aspx" TargetMode="External"/><Relationship Id="rId201" Type="http://schemas.openxmlformats.org/officeDocument/2006/relationships/hyperlink" Target="http://www.qualityforum.org/All_Cause_Admissions_and_Readmissions.aspx" TargetMode="External"/><Relationship Id="rId222" Type="http://schemas.openxmlformats.org/officeDocument/2006/relationships/hyperlink" Target="http://www.qualityforum.org/Patient_Safety.aspx" TargetMode="External"/><Relationship Id="rId243" Type="http://schemas.openxmlformats.org/officeDocument/2006/relationships/hyperlink" Target="http://www.qualityforum.org/Prevention_and_Population_Health.aspx" TargetMode="External"/><Relationship Id="rId264" Type="http://schemas.openxmlformats.org/officeDocument/2006/relationships/hyperlink" Target="http://www.qualityforum.org/Primary_Care_and_Chronic_Illness.aspx" TargetMode="External"/><Relationship Id="rId285" Type="http://schemas.openxmlformats.org/officeDocument/2006/relationships/hyperlink" Target="http://www.qualityforum.org/Cost_and_Efficiency.aspx" TargetMode="External"/><Relationship Id="rId17" Type="http://schemas.openxmlformats.org/officeDocument/2006/relationships/hyperlink" Target="http://www.qualityforum.org/Behavioral_Health_and_Substance_Use.aspx" TargetMode="External"/><Relationship Id="rId38" Type="http://schemas.openxmlformats.org/officeDocument/2006/relationships/hyperlink" Target="http://www.qualityforum.org/Cardiovascular.aspx" TargetMode="External"/><Relationship Id="rId59" Type="http://schemas.openxmlformats.org/officeDocument/2006/relationships/hyperlink" Target="http://www.qualityforum.org/Cost_and_Efficiency.aspx" TargetMode="External"/><Relationship Id="rId103" Type="http://schemas.openxmlformats.org/officeDocument/2006/relationships/hyperlink" Target="http://www.qualityforum.org/Patient_Safety.aspx" TargetMode="External"/><Relationship Id="rId124" Type="http://schemas.openxmlformats.org/officeDocument/2006/relationships/hyperlink" Target="http://www.qualityforum.org/Prevention_and_Population_Health.aspx" TargetMode="External"/><Relationship Id="rId70" Type="http://schemas.openxmlformats.org/officeDocument/2006/relationships/hyperlink" Target="http://www.qualityforum.org/Neurology_.aspx" TargetMode="External"/><Relationship Id="rId91" Type="http://schemas.openxmlformats.org/officeDocument/2006/relationships/hyperlink" Target="http://www.qualityforum.org/Patient_Experience_and_Function.aspx" TargetMode="External"/><Relationship Id="rId145" Type="http://schemas.openxmlformats.org/officeDocument/2006/relationships/hyperlink" Target="http://www.qualityforum.org/Primary_Care_and_Chronic_Illness.aspx" TargetMode="External"/><Relationship Id="rId166" Type="http://schemas.openxmlformats.org/officeDocument/2006/relationships/hyperlink" Target="http://www.qualityforum.org/Surgery_2017-2018.aspx" TargetMode="External"/><Relationship Id="rId187" Type="http://schemas.openxmlformats.org/officeDocument/2006/relationships/hyperlink" Target="http://www.qualityforum.org/Surgery_2017-2018.aspx" TargetMode="External"/><Relationship Id="rId1" Type="http://schemas.openxmlformats.org/officeDocument/2006/relationships/hyperlink" Target="http://www.qualityforum.org/Cancer.aspx" TargetMode="External"/><Relationship Id="rId212" Type="http://schemas.openxmlformats.org/officeDocument/2006/relationships/hyperlink" Target="http://www.qualityforum.org/Cancer.aspx" TargetMode="External"/><Relationship Id="rId233" Type="http://schemas.openxmlformats.org/officeDocument/2006/relationships/hyperlink" Target="http://www.qualityforum.org/Patient_Experience_and_Function.aspx" TargetMode="External"/><Relationship Id="rId254" Type="http://schemas.openxmlformats.org/officeDocument/2006/relationships/hyperlink" Target="http://www.qualityforum.org/Cardiovascular.aspx" TargetMode="External"/><Relationship Id="rId28" Type="http://schemas.openxmlformats.org/officeDocument/2006/relationships/hyperlink" Target="http://www.qualityforum.org/Behavioral_Health_and_Substance_Use.aspx" TargetMode="External"/><Relationship Id="rId49" Type="http://schemas.openxmlformats.org/officeDocument/2006/relationships/hyperlink" Target="http://www.qualityforum.org/Cardiovascular.aspx" TargetMode="External"/><Relationship Id="rId114" Type="http://schemas.openxmlformats.org/officeDocument/2006/relationships/hyperlink" Target="http://www.qualityforum.org/Patient_Safety.aspx" TargetMode="External"/><Relationship Id="rId275" Type="http://schemas.openxmlformats.org/officeDocument/2006/relationships/hyperlink" Target="http://www.qualityforum.org/Patient_Experience_and_Function.aspx" TargetMode="External"/><Relationship Id="rId60" Type="http://schemas.openxmlformats.org/officeDocument/2006/relationships/hyperlink" Target="http://www.qualityforum.org/Geriatrics_and_Palliative_Care.aspx" TargetMode="External"/><Relationship Id="rId81" Type="http://schemas.openxmlformats.org/officeDocument/2006/relationships/hyperlink" Target="http://www.qualityforum.org/Patient_Experience_and_Function.aspx" TargetMode="External"/><Relationship Id="rId135" Type="http://schemas.openxmlformats.org/officeDocument/2006/relationships/hyperlink" Target="http://www.qualityforum.org/Primary_Care_and_Chronic_Illness.aspx" TargetMode="External"/><Relationship Id="rId156" Type="http://schemas.openxmlformats.org/officeDocument/2006/relationships/hyperlink" Target="http://www.qualityforum.org/Renal.aspx" TargetMode="External"/><Relationship Id="rId177" Type="http://schemas.openxmlformats.org/officeDocument/2006/relationships/hyperlink" Target="http://www.qualityforum.org/Surgery_2017-2018.aspx" TargetMode="External"/><Relationship Id="rId198" Type="http://schemas.openxmlformats.org/officeDocument/2006/relationships/hyperlink" Target="http://www.qualityforum.org/Surgery_2017-2018.aspx" TargetMode="External"/><Relationship Id="rId202" Type="http://schemas.openxmlformats.org/officeDocument/2006/relationships/hyperlink" Target="http://www.qualityforum.org/All_Cause_Admissions_and_Readmissions.aspx" TargetMode="External"/><Relationship Id="rId223" Type="http://schemas.openxmlformats.org/officeDocument/2006/relationships/hyperlink" Target="http://www.qualityforum.org/Patient_Safety.aspx" TargetMode="External"/><Relationship Id="rId244" Type="http://schemas.openxmlformats.org/officeDocument/2006/relationships/hyperlink" Target="http://www.qualityforum.org/Prevention_and_Population_Health.aspx" TargetMode="External"/><Relationship Id="rId18" Type="http://schemas.openxmlformats.org/officeDocument/2006/relationships/hyperlink" Target="http://www.qualityforum.org/Behavioral_Health_and_Substance_Use.aspx" TargetMode="External"/><Relationship Id="rId39" Type="http://schemas.openxmlformats.org/officeDocument/2006/relationships/hyperlink" Target="http://www.qualityforum.org/Cardiovascular.aspx" TargetMode="External"/><Relationship Id="rId265" Type="http://schemas.openxmlformats.org/officeDocument/2006/relationships/hyperlink" Target="http://www.qualityforum.org/Primary_Care_and_Chronic_Illness.aspx" TargetMode="External"/><Relationship Id="rId286" Type="http://schemas.openxmlformats.org/officeDocument/2006/relationships/hyperlink" Target="http://www.qualityforum.org/Cost_and_Efficiency.asp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showGridLines="0" tabSelected="1" topLeftCell="A4" zoomScale="120" zoomScaleNormal="120" workbookViewId="0">
      <selection activeCell="A5" sqref="A5"/>
    </sheetView>
  </sheetViews>
  <sheetFormatPr defaultRowHeight="14.5" x14ac:dyDescent="0.35"/>
  <cols>
    <col min="1" max="1" width="120.26953125" style="15" customWidth="1"/>
    <col min="7" max="7" width="8.81640625" customWidth="1"/>
  </cols>
  <sheetData>
    <row r="1" spans="1:9" ht="33.5" x14ac:dyDescent="0.35">
      <c r="A1" s="12" t="s">
        <v>294</v>
      </c>
      <c r="B1" s="3"/>
      <c r="C1" s="4"/>
      <c r="D1" s="3"/>
      <c r="E1" s="3"/>
      <c r="F1" s="3"/>
      <c r="G1" s="3"/>
      <c r="H1" s="3"/>
      <c r="I1" s="2"/>
    </row>
    <row r="2" spans="1:9" ht="28.5" x14ac:dyDescent="0.35">
      <c r="A2" s="13" t="s">
        <v>301</v>
      </c>
      <c r="B2" s="3"/>
      <c r="C2" s="4"/>
      <c r="D2" s="3"/>
      <c r="E2" s="3"/>
      <c r="F2" s="3"/>
      <c r="G2" s="3"/>
      <c r="H2" s="3"/>
      <c r="I2" s="2"/>
    </row>
    <row r="3" spans="1:9" ht="16.5" customHeight="1" x14ac:dyDescent="0.35">
      <c r="A3" s="113" t="s">
        <v>300</v>
      </c>
      <c r="B3" s="3"/>
      <c r="C3" s="4"/>
      <c r="D3" s="3"/>
      <c r="E3" s="3"/>
      <c r="F3" s="3"/>
      <c r="G3" s="3"/>
      <c r="H3" s="3"/>
      <c r="I3" s="2"/>
    </row>
    <row r="4" spans="1:9" ht="69" customHeight="1" x14ac:dyDescent="0.35">
      <c r="A4" s="35" t="s">
        <v>1409</v>
      </c>
      <c r="B4" s="3"/>
      <c r="C4" s="3"/>
      <c r="D4" s="3"/>
      <c r="E4" s="3"/>
      <c r="F4" s="3"/>
      <c r="G4" s="3"/>
      <c r="H4" s="3"/>
      <c r="I4" s="2"/>
    </row>
    <row r="5" spans="1:9" ht="98.25" customHeight="1" x14ac:dyDescent="0.35">
      <c r="A5" s="14" t="s">
        <v>295</v>
      </c>
    </row>
    <row r="6" spans="1:9" ht="115.5" customHeight="1" x14ac:dyDescent="0.35">
      <c r="A6" s="14" t="s">
        <v>320</v>
      </c>
    </row>
    <row r="7" spans="1:9" ht="105" customHeight="1" x14ac:dyDescent="0.35">
      <c r="A7" s="14" t="s">
        <v>1090</v>
      </c>
    </row>
    <row r="8" spans="1:9" ht="135" customHeight="1" x14ac:dyDescent="0.35">
      <c r="A8" s="14" t="s">
        <v>319</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6"/>
  <sheetViews>
    <sheetView showGridLines="0" zoomScaleNormal="100" workbookViewId="0">
      <selection activeCell="A46" sqref="A46"/>
    </sheetView>
  </sheetViews>
  <sheetFormatPr defaultRowHeight="14.5" x14ac:dyDescent="0.35"/>
  <cols>
    <col min="1" max="1" width="81.1796875" style="15" customWidth="1"/>
    <col min="2" max="2" width="11.26953125" customWidth="1"/>
    <col min="3" max="3" width="18.453125" customWidth="1"/>
    <col min="4" max="4" width="44.453125" customWidth="1"/>
    <col min="5" max="5" width="10.1796875" customWidth="1"/>
  </cols>
  <sheetData>
    <row r="1" spans="1:8" ht="37.5" customHeight="1" x14ac:dyDescent="0.35">
      <c r="A1" s="26" t="s">
        <v>351</v>
      </c>
      <c r="B1" s="4"/>
      <c r="C1" s="4"/>
      <c r="D1" s="34"/>
      <c r="E1" s="4"/>
      <c r="F1" s="4"/>
      <c r="G1" s="4"/>
      <c r="H1" s="4"/>
    </row>
    <row r="2" spans="1:8" ht="21" x14ac:dyDescent="0.35">
      <c r="A2" s="112" t="s">
        <v>358</v>
      </c>
    </row>
    <row r="3" spans="1:8" x14ac:dyDescent="0.35">
      <c r="A3" s="15" t="s">
        <v>352</v>
      </c>
    </row>
    <row r="4" spans="1:8" x14ac:dyDescent="0.35">
      <c r="A4" s="15" t="s">
        <v>353</v>
      </c>
      <c r="G4" s="36"/>
    </row>
    <row r="5" spans="1:8" x14ac:dyDescent="0.35">
      <c r="A5" s="15" t="s">
        <v>354</v>
      </c>
    </row>
    <row r="6" spans="1:8" x14ac:dyDescent="0.35">
      <c r="A6" s="15" t="s">
        <v>356</v>
      </c>
    </row>
    <row r="7" spans="1:8" x14ac:dyDescent="0.35">
      <c r="A7" s="15" t="s">
        <v>355</v>
      </c>
    </row>
    <row r="8" spans="1:8" ht="20.25" customHeight="1" x14ac:dyDescent="0.35">
      <c r="A8" s="15" t="s">
        <v>357</v>
      </c>
    </row>
    <row r="9" spans="1:8" ht="20.25" customHeight="1" x14ac:dyDescent="0.35">
      <c r="A9" s="112" t="s">
        <v>372</v>
      </c>
    </row>
    <row r="10" spans="1:8" ht="15" customHeight="1" x14ac:dyDescent="0.35">
      <c r="A10" s="15" t="s">
        <v>376</v>
      </c>
    </row>
    <row r="11" spans="1:8" ht="15" customHeight="1" x14ac:dyDescent="0.35">
      <c r="A11" s="15" t="s">
        <v>373</v>
      </c>
    </row>
    <row r="12" spans="1:8" ht="15" customHeight="1" x14ac:dyDescent="0.35">
      <c r="A12" s="15" t="s">
        <v>375</v>
      </c>
    </row>
    <row r="13" spans="1:8" ht="33.75" customHeight="1" x14ac:dyDescent="0.35">
      <c r="A13" s="31" t="s">
        <v>374</v>
      </c>
    </row>
    <row r="14" spans="1:8" ht="21" x14ac:dyDescent="0.35">
      <c r="A14" s="112" t="s">
        <v>359</v>
      </c>
    </row>
    <row r="15" spans="1:8" ht="72" customHeight="1" x14ac:dyDescent="0.35">
      <c r="A15" s="31" t="s">
        <v>1098</v>
      </c>
    </row>
    <row r="16" spans="1:8" ht="21" customHeight="1" x14ac:dyDescent="0.35">
      <c r="A16" s="112" t="s">
        <v>360</v>
      </c>
    </row>
    <row r="17" spans="1:6" ht="103.5" customHeight="1" x14ac:dyDescent="0.35">
      <c r="A17" s="31" t="s">
        <v>1053</v>
      </c>
    </row>
    <row r="18" spans="1:6" ht="21.75" customHeight="1" x14ac:dyDescent="0.35">
      <c r="A18" s="112" t="s">
        <v>361</v>
      </c>
    </row>
    <row r="19" spans="1:6" ht="58" x14ac:dyDescent="0.35">
      <c r="A19" s="31" t="s">
        <v>1089</v>
      </c>
    </row>
    <row r="21" spans="1:6" ht="28.5" x14ac:dyDescent="0.35">
      <c r="A21" s="37" t="s">
        <v>369</v>
      </c>
      <c r="D21" s="27"/>
    </row>
    <row r="22" spans="1:6" ht="373.5" customHeight="1" x14ac:dyDescent="0.35">
      <c r="A22" s="31" t="s">
        <v>1054</v>
      </c>
      <c r="C22" s="2"/>
      <c r="D22" s="33"/>
      <c r="E22" s="2"/>
      <c r="F22" s="2"/>
    </row>
    <row r="23" spans="1:6" ht="145" x14ac:dyDescent="0.35">
      <c r="A23" s="79" t="s">
        <v>1097</v>
      </c>
    </row>
    <row r="24" spans="1:6" ht="28.5" x14ac:dyDescent="0.35">
      <c r="A24" s="38" t="s">
        <v>362</v>
      </c>
    </row>
    <row r="25" spans="1:6" x14ac:dyDescent="0.35">
      <c r="A25" s="15" t="s">
        <v>385</v>
      </c>
      <c r="B25" s="29" t="s">
        <v>683</v>
      </c>
      <c r="D25" s="15"/>
      <c r="E25" s="15"/>
    </row>
    <row r="26" spans="1:6" x14ac:dyDescent="0.35">
      <c r="A26" s="15" t="s">
        <v>386</v>
      </c>
      <c r="B26" s="29" t="s">
        <v>1038</v>
      </c>
      <c r="D26" s="15"/>
      <c r="E26" s="15"/>
    </row>
    <row r="27" spans="1:6" x14ac:dyDescent="0.35">
      <c r="A27" s="15" t="s">
        <v>364</v>
      </c>
      <c r="B27" s="29" t="s">
        <v>687</v>
      </c>
      <c r="D27" s="15"/>
      <c r="E27" s="15"/>
    </row>
    <row r="28" spans="1:6" x14ac:dyDescent="0.35">
      <c r="A28" s="15" t="s">
        <v>363</v>
      </c>
      <c r="B28" s="29" t="s">
        <v>684</v>
      </c>
      <c r="D28" s="15"/>
      <c r="E28" s="15"/>
    </row>
    <row r="29" spans="1:6" x14ac:dyDescent="0.35">
      <c r="A29" s="15" t="s">
        <v>383</v>
      </c>
      <c r="B29" s="29" t="s">
        <v>685</v>
      </c>
      <c r="D29" s="15"/>
      <c r="E29" s="15"/>
    </row>
    <row r="30" spans="1:6" x14ac:dyDescent="0.35">
      <c r="A30" s="15" t="s">
        <v>384</v>
      </c>
      <c r="B30" s="29" t="s">
        <v>686</v>
      </c>
      <c r="D30" s="15"/>
      <c r="E30" s="15"/>
    </row>
    <row r="31" spans="1:6" x14ac:dyDescent="0.35">
      <c r="A31" s="15" t="s">
        <v>365</v>
      </c>
      <c r="B31" s="29" t="s">
        <v>688</v>
      </c>
      <c r="D31" s="15"/>
      <c r="E31" s="15"/>
    </row>
    <row r="32" spans="1:6" x14ac:dyDescent="0.35">
      <c r="A32" s="15" t="s">
        <v>366</v>
      </c>
      <c r="B32" s="29" t="s">
        <v>689</v>
      </c>
      <c r="D32" s="15"/>
      <c r="E32" s="15"/>
    </row>
    <row r="33" spans="1:5" x14ac:dyDescent="0.35">
      <c r="A33" s="15" t="s">
        <v>367</v>
      </c>
      <c r="B33" s="29" t="s">
        <v>690</v>
      </c>
      <c r="D33" s="15"/>
      <c r="E33" s="15"/>
    </row>
    <row r="34" spans="1:5" x14ac:dyDescent="0.35">
      <c r="A34" s="15" t="s">
        <v>368</v>
      </c>
      <c r="B34" s="29" t="s">
        <v>691</v>
      </c>
      <c r="D34" s="15"/>
      <c r="E34" s="15"/>
    </row>
    <row r="35" spans="1:5" x14ac:dyDescent="0.35">
      <c r="A35" s="15" t="s">
        <v>322</v>
      </c>
      <c r="B35" s="29" t="s">
        <v>692</v>
      </c>
      <c r="D35" s="15"/>
      <c r="E35" s="15"/>
    </row>
    <row r="36" spans="1:5" x14ac:dyDescent="0.35">
      <c r="A36" s="15" t="s">
        <v>390</v>
      </c>
      <c r="B36" s="29" t="s">
        <v>693</v>
      </c>
      <c r="D36" s="15"/>
      <c r="E36" s="15"/>
    </row>
    <row r="37" spans="1:5" x14ac:dyDescent="0.35">
      <c r="A37" s="28" t="s">
        <v>3</v>
      </c>
      <c r="B37" s="29" t="s">
        <v>694</v>
      </c>
      <c r="D37" s="15"/>
      <c r="E37" s="15"/>
    </row>
    <row r="38" spans="1:5" ht="29" x14ac:dyDescent="0.35">
      <c r="A38" s="28" t="s">
        <v>392</v>
      </c>
      <c r="B38" s="29" t="s">
        <v>695</v>
      </c>
      <c r="D38" s="15"/>
      <c r="E38" s="15"/>
    </row>
    <row r="39" spans="1:5" x14ac:dyDescent="0.35">
      <c r="A39" s="28" t="s">
        <v>393</v>
      </c>
      <c r="B39" s="29" t="s">
        <v>696</v>
      </c>
      <c r="D39" s="15"/>
      <c r="E39" s="15"/>
    </row>
    <row r="40" spans="1:5" ht="29" x14ac:dyDescent="0.35">
      <c r="A40" s="28" t="s">
        <v>698</v>
      </c>
      <c r="B40" s="29" t="s">
        <v>697</v>
      </c>
      <c r="D40" s="15"/>
      <c r="E40" s="15"/>
    </row>
    <row r="41" spans="1:5" x14ac:dyDescent="0.35">
      <c r="A41" s="28" t="s">
        <v>699</v>
      </c>
      <c r="B41" s="29" t="s">
        <v>1037</v>
      </c>
      <c r="D41" s="15"/>
      <c r="E41" s="15"/>
    </row>
    <row r="42" spans="1:5" ht="20.25" customHeight="1" x14ac:dyDescent="0.35">
      <c r="A42" s="28" t="s">
        <v>701</v>
      </c>
      <c r="B42" s="29" t="s">
        <v>700</v>
      </c>
      <c r="D42" s="15"/>
      <c r="E42" s="15"/>
    </row>
    <row r="43" spans="1:5" x14ac:dyDescent="0.35">
      <c r="A43" s="15" t="s">
        <v>396</v>
      </c>
      <c r="B43" s="15" t="s">
        <v>702</v>
      </c>
    </row>
    <row r="44" spans="1:5" x14ac:dyDescent="0.35">
      <c r="A44" s="15" t="s">
        <v>397</v>
      </c>
      <c r="B44" s="15" t="s">
        <v>703</v>
      </c>
    </row>
    <row r="45" spans="1:5" x14ac:dyDescent="0.35">
      <c r="A45" s="15" t="s">
        <v>398</v>
      </c>
      <c r="B45" s="15" t="s">
        <v>704</v>
      </c>
    </row>
    <row r="46" spans="1:5" x14ac:dyDescent="0.35">
      <c r="A46" s="15" t="s">
        <v>1086</v>
      </c>
      <c r="B46" s="15" t="s">
        <v>1085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0"/>
  <sheetViews>
    <sheetView topLeftCell="A2" zoomScale="160" zoomScaleNormal="160" workbookViewId="0">
      <selection activeCell="B4" sqref="B4"/>
    </sheetView>
  </sheetViews>
  <sheetFormatPr defaultRowHeight="14.5" x14ac:dyDescent="0.35"/>
  <cols>
    <col min="1" max="1" width="30.1796875" style="27" customWidth="1"/>
    <col min="2" max="2" width="14.81640625" customWidth="1"/>
    <col min="3" max="3" width="16.7265625" customWidth="1"/>
    <col min="4" max="4" width="8.54296875" customWidth="1"/>
    <col min="5" max="5" width="14.54296875" customWidth="1"/>
  </cols>
  <sheetData>
    <row r="1" spans="1:6" ht="28.5" x14ac:dyDescent="0.65">
      <c r="A1" s="78" t="s">
        <v>302</v>
      </c>
      <c r="C1" s="5"/>
      <c r="D1" s="5"/>
      <c r="E1" s="5"/>
      <c r="F1" s="6"/>
    </row>
    <row r="2" spans="1:6" ht="52.5" customHeight="1" x14ac:dyDescent="0.65">
      <c r="A2" s="16" t="s">
        <v>1099</v>
      </c>
      <c r="B2" s="30"/>
      <c r="C2" s="30"/>
      <c r="D2" s="30"/>
      <c r="E2" s="30"/>
      <c r="F2" s="6"/>
    </row>
    <row r="3" spans="1:6" ht="35.5" customHeight="1" x14ac:dyDescent="0.65">
      <c r="A3" s="62" t="s">
        <v>303</v>
      </c>
      <c r="B3" s="54" t="s">
        <v>299</v>
      </c>
      <c r="C3" s="54" t="s">
        <v>308</v>
      </c>
      <c r="D3" s="87" t="s">
        <v>306</v>
      </c>
      <c r="E3" s="87" t="s">
        <v>307</v>
      </c>
      <c r="F3" s="6"/>
    </row>
    <row r="4" spans="1:6" x14ac:dyDescent="0.35">
      <c r="A4" s="10" t="s">
        <v>296</v>
      </c>
      <c r="B4" s="1">
        <f>COUNTA('Measure List'!D3:D399)</f>
        <v>317</v>
      </c>
      <c r="C4" s="1" t="s">
        <v>26</v>
      </c>
      <c r="D4" s="1" t="s">
        <v>26</v>
      </c>
      <c r="E4" s="1" t="s">
        <v>26</v>
      </c>
    </row>
    <row r="5" spans="1:6" ht="26.5" x14ac:dyDescent="0.35">
      <c r="A5" s="10" t="s">
        <v>1095</v>
      </c>
      <c r="B5" s="1">
        <f>COUNTIF('Measure List'!I:I,"Outcome")+COUNTIF('Measure List'!I:I,"PRO-PM")+COUNTIF('Measure List'!I:I,"Intermediate Outcome")</f>
        <v>135</v>
      </c>
      <c r="C5" s="7">
        <f>B5/B4</f>
        <v>0.42586750788643535</v>
      </c>
      <c r="D5" s="1">
        <f>SUM(COUNTIFS('Measure List'!I:I,{"Outcome","PRO-PM","Intermediate Outcome"},'Measure List'!M:M,"Yes"))</f>
        <v>94</v>
      </c>
      <c r="E5" s="7">
        <f>Table1[[#This Row],[Total Risk Adjusted Measures]]/D11</f>
        <v>0.752</v>
      </c>
    </row>
    <row r="6" spans="1:6" x14ac:dyDescent="0.35">
      <c r="A6" s="71" t="s">
        <v>323</v>
      </c>
      <c r="B6" s="1">
        <f>COUNTIF('Measure List'!I:I,"Process")</f>
        <v>142</v>
      </c>
      <c r="C6" s="7">
        <f>Table1[[#This Row],[Total]]/B4</f>
        <v>0.44794952681388012</v>
      </c>
      <c r="D6" s="1">
        <f>COUNTIFS('Measure List'!I:I, "Process",'Measure List'!M:M,"Yes")</f>
        <v>8</v>
      </c>
      <c r="E6" s="7">
        <f>Table1[[#This Row],[Total Risk Adjusted Measures]]/D11</f>
        <v>6.4000000000000001E-2</v>
      </c>
    </row>
    <row r="7" spans="1:6" x14ac:dyDescent="0.35">
      <c r="A7" s="10" t="s">
        <v>1055</v>
      </c>
      <c r="B7" s="1">
        <f>COUNTIF('Measure List'!I:I, "Structure")</f>
        <v>6</v>
      </c>
      <c r="C7" s="7">
        <f>Table1[[#This Row],[Total]]/B4</f>
        <v>1.8927444794952682E-2</v>
      </c>
      <c r="D7" s="1">
        <f>COUNTIFS('Measure List'!I:I, "Structure",'Measure List'!M:M,"Yes")</f>
        <v>2</v>
      </c>
      <c r="E7" s="7">
        <f>Table1[[#This Row],[Total Risk Adjusted Measures]]/D11</f>
        <v>1.6E-2</v>
      </c>
    </row>
    <row r="8" spans="1:6" x14ac:dyDescent="0.35">
      <c r="A8" s="10" t="s">
        <v>1096</v>
      </c>
      <c r="B8" s="1">
        <f>COUNTIF('Measure List'!I:I,"Resource Use")</f>
        <v>17</v>
      </c>
      <c r="C8" s="7">
        <f>Table1[[#This Row],[Total]]/B4</f>
        <v>5.362776025236593E-2</v>
      </c>
      <c r="D8" s="8">
        <f>COUNTIFS('Measure List'!I:I, "Resource Use",'Measure List'!M:M,"Yes")</f>
        <v>14</v>
      </c>
      <c r="E8" s="7">
        <f>Table1[[#This Row],[Total Risk Adjusted Measures]]/D11</f>
        <v>0.112</v>
      </c>
    </row>
    <row r="9" spans="1:6" x14ac:dyDescent="0.35">
      <c r="A9" s="72" t="s">
        <v>379</v>
      </c>
      <c r="B9" s="1">
        <f>COUNTIF('Measure List'!I:I, "Composite")</f>
        <v>13</v>
      </c>
      <c r="C9" s="7">
        <f>Table1[[#This Row],[Total]]/B4</f>
        <v>4.1009463722397478E-2</v>
      </c>
      <c r="D9" s="1">
        <f>COUNTIFS('Measure List'!I:I, "Composite",'Measure List'!M:M,"Yes")</f>
        <v>7</v>
      </c>
      <c r="E9" s="7">
        <f>Table1[[#This Row],[Total Risk Adjusted Measures]]/D11</f>
        <v>5.6000000000000001E-2</v>
      </c>
    </row>
    <row r="10" spans="1:6" x14ac:dyDescent="0.35">
      <c r="A10" s="10" t="s">
        <v>633</v>
      </c>
      <c r="B10" s="1">
        <f>COUNTIF('Measure List'!I:I, "Efficiency")</f>
        <v>4</v>
      </c>
      <c r="C10" s="7">
        <f>Table1[[#This Row],[Total]]/B4</f>
        <v>1.2618296529968454E-2</v>
      </c>
      <c r="D10" s="1">
        <f>COUNTIFS('Measure List'!I:I, "Efficiency",'Measure List'!M:M,"Yes")</f>
        <v>0</v>
      </c>
      <c r="E10" s="7">
        <f>Table1[[#This Row],[Total Risk Adjusted Measures]]/D11</f>
        <v>0</v>
      </c>
    </row>
    <row r="11" spans="1:6" x14ac:dyDescent="0.35">
      <c r="A11" s="10" t="s">
        <v>297</v>
      </c>
      <c r="B11" s="1">
        <f>COUNTIF('Measure List'!M:M, "yes")</f>
        <v>125</v>
      </c>
      <c r="C11" s="7">
        <f>B11/B4</f>
        <v>0.39432176656151419</v>
      </c>
      <c r="D11" s="1">
        <f>COUNTIF('Measure List'!M:M, "yes")</f>
        <v>125</v>
      </c>
      <c r="E11" s="7" t="s">
        <v>26</v>
      </c>
    </row>
    <row r="12" spans="1:6" x14ac:dyDescent="0.35">
      <c r="A12" s="10" t="s">
        <v>304</v>
      </c>
      <c r="B12" s="1">
        <f>COUNTIF('Measure List'!H:H, "Maintenance")</f>
        <v>206</v>
      </c>
      <c r="C12" s="7">
        <f>Table1[[#This Row],[Total]]/B4</f>
        <v>0.64984227129337535</v>
      </c>
      <c r="D12" s="9">
        <f>COUNTIFS('Measure List'!M:M, "Yes",'Measure List'!H:H, "Maintenance")</f>
        <v>72</v>
      </c>
      <c r="E12" s="7">
        <f>Table1[[#This Row],[Total Risk Adjusted Measures]]/D11</f>
        <v>0.57599999999999996</v>
      </c>
    </row>
    <row r="13" spans="1:6" x14ac:dyDescent="0.35">
      <c r="A13" s="10" t="s">
        <v>305</v>
      </c>
      <c r="B13" s="1">
        <f>COUNTIF('Measure List'!H:H, "New")</f>
        <v>111</v>
      </c>
      <c r="C13" s="7">
        <f>Table1[[#This Row],[Total]]/B4</f>
        <v>0.35015772870662459</v>
      </c>
      <c r="D13" s="9">
        <f>COUNTIFS('Measure List'!M:M, "Yes",'Measure List'!H:H, "New")</f>
        <v>53</v>
      </c>
      <c r="E13" s="7">
        <f>Table1[[#This Row],[Total Risk Adjusted Measures]]/D11</f>
        <v>0.42399999999999999</v>
      </c>
    </row>
    <row r="15" spans="1:6" ht="18.399999999999999" customHeight="1" x14ac:dyDescent="0.45">
      <c r="A15" s="63" t="s">
        <v>309</v>
      </c>
      <c r="B15" s="16"/>
      <c r="C15" s="11"/>
      <c r="D15" s="11"/>
      <c r="E15" s="11"/>
    </row>
    <row r="16" spans="1:6" ht="24" customHeight="1" thickBot="1" x14ac:dyDescent="0.4">
      <c r="A16" s="73" t="s">
        <v>303</v>
      </c>
      <c r="B16" s="56" t="s">
        <v>299</v>
      </c>
      <c r="C16" s="22"/>
    </row>
    <row r="17" spans="1:3" x14ac:dyDescent="0.35">
      <c r="A17" s="74" t="s">
        <v>306</v>
      </c>
      <c r="B17" s="19">
        <f>COUNTIF('Measure List'!M:M, "yes")</f>
        <v>125</v>
      </c>
      <c r="C17" s="23"/>
    </row>
    <row r="18" spans="1:3" ht="26" x14ac:dyDescent="0.35">
      <c r="A18" s="25" t="s">
        <v>1236</v>
      </c>
      <c r="B18" s="20">
        <f>COUNTIF('Measure List'!N:N, "*Yes*")</f>
        <v>120</v>
      </c>
      <c r="C18" s="23"/>
    </row>
    <row r="19" spans="1:3" ht="27.75" customHeight="1" x14ac:dyDescent="0.35">
      <c r="A19" s="24" t="s">
        <v>311</v>
      </c>
      <c r="B19" s="21">
        <f>COUNTIF('Measure List'!O:O, "*Published Literature*")</f>
        <v>92</v>
      </c>
      <c r="C19" s="23"/>
    </row>
    <row r="20" spans="1:3" ht="26" x14ac:dyDescent="0.35">
      <c r="A20" s="25" t="s">
        <v>310</v>
      </c>
      <c r="B20" s="20">
        <f>COUNTIF('Measure List'!O:O, "*Expert Group Consensus*")</f>
        <v>14</v>
      </c>
      <c r="C20" s="23"/>
    </row>
    <row r="21" spans="1:3" ht="26" x14ac:dyDescent="0.35">
      <c r="A21" s="24" t="s">
        <v>312</v>
      </c>
      <c r="B21" s="21">
        <f>COUNTIF('Measure List'!O:O, "*Internal Data Analysis*")</f>
        <v>68</v>
      </c>
      <c r="C21" s="23"/>
    </row>
    <row r="22" spans="1:3" ht="39" x14ac:dyDescent="0.35">
      <c r="A22" s="25" t="s">
        <v>1050</v>
      </c>
      <c r="B22" s="20">
        <f>COUNTIF('Measure List'!P:P, "Yes")</f>
        <v>74</v>
      </c>
      <c r="C22" s="23"/>
    </row>
    <row r="23" spans="1:3" ht="39" x14ac:dyDescent="0.35">
      <c r="A23" s="25" t="s">
        <v>1067</v>
      </c>
      <c r="B23" s="20">
        <f>COUNTIF('Measure List'!R:R,"Yes")</f>
        <v>38</v>
      </c>
      <c r="C23" s="23"/>
    </row>
    <row r="24" spans="1:3" x14ac:dyDescent="0.35">
      <c r="A24" s="115"/>
      <c r="B24" s="116"/>
      <c r="C24" s="23"/>
    </row>
    <row r="25" spans="1:3" ht="18.5" x14ac:dyDescent="0.45">
      <c r="A25" s="117" t="s">
        <v>1048</v>
      </c>
      <c r="B25" s="17"/>
      <c r="C25" s="17"/>
    </row>
    <row r="26" spans="1:3" ht="39" customHeight="1" x14ac:dyDescent="0.35">
      <c r="A26" s="55" t="s">
        <v>313</v>
      </c>
      <c r="B26" s="54" t="s">
        <v>314</v>
      </c>
      <c r="C26" s="55" t="s">
        <v>1052</v>
      </c>
    </row>
    <row r="27" spans="1:3" x14ac:dyDescent="0.35">
      <c r="A27" s="10" t="s">
        <v>1042</v>
      </c>
      <c r="B27" s="1">
        <v>73</v>
      </c>
      <c r="C27" s="64">
        <f>Table157[[#This Row],[Total Times Cited]]/$B$17</f>
        <v>0.58399999999999996</v>
      </c>
    </row>
    <row r="28" spans="1:3" x14ac:dyDescent="0.35">
      <c r="A28" s="10" t="s">
        <v>377</v>
      </c>
      <c r="B28" s="1">
        <v>63</v>
      </c>
      <c r="C28" s="64">
        <f>Table157[[#This Row],[Total Times Cited]]/$B$17</f>
        <v>0.504</v>
      </c>
    </row>
    <row r="29" spans="1:3" x14ac:dyDescent="0.35">
      <c r="A29" s="10" t="s">
        <v>1045</v>
      </c>
      <c r="B29" s="8">
        <v>40</v>
      </c>
      <c r="C29" s="64">
        <f>Table157[[#This Row],[Total Times Cited]]/$B$17</f>
        <v>0.32</v>
      </c>
    </row>
    <row r="30" spans="1:3" x14ac:dyDescent="0.35">
      <c r="A30" s="10" t="s">
        <v>317</v>
      </c>
      <c r="B30" s="1">
        <v>24</v>
      </c>
      <c r="C30" s="64">
        <f>Table157[[#This Row],[Total Times Cited]]/$B$17</f>
        <v>0.192</v>
      </c>
    </row>
    <row r="31" spans="1:3" x14ac:dyDescent="0.35">
      <c r="A31" s="10" t="s">
        <v>9</v>
      </c>
      <c r="B31" s="8">
        <v>15</v>
      </c>
      <c r="C31" s="64">
        <f>Table157[[#This Row],[Total Times Cited]]/$B$17</f>
        <v>0.12</v>
      </c>
    </row>
    <row r="32" spans="1:3" x14ac:dyDescent="0.35">
      <c r="A32" s="10" t="s">
        <v>1043</v>
      </c>
      <c r="B32" s="1">
        <v>11</v>
      </c>
      <c r="C32" s="64">
        <f>Table157[[#This Row],[Total Times Cited]]/$B$17</f>
        <v>8.7999999999999995E-2</v>
      </c>
    </row>
    <row r="33" spans="1:3" x14ac:dyDescent="0.35">
      <c r="A33" s="10" t="s">
        <v>1044</v>
      </c>
      <c r="B33" s="8">
        <v>11</v>
      </c>
      <c r="C33" s="64">
        <f>Table157[[#This Row],[Total Times Cited]]/$B$17</f>
        <v>8.7999999999999995E-2</v>
      </c>
    </row>
    <row r="34" spans="1:3" x14ac:dyDescent="0.35">
      <c r="A34" s="10" t="s">
        <v>1046</v>
      </c>
      <c r="B34" s="8">
        <v>21</v>
      </c>
      <c r="C34" s="64">
        <f>Table157[[#This Row],[Total Times Cited]]/$B$17</f>
        <v>0.16800000000000001</v>
      </c>
    </row>
    <row r="35" spans="1:3" x14ac:dyDescent="0.35">
      <c r="A35" s="10" t="s">
        <v>1047</v>
      </c>
      <c r="B35" s="8">
        <v>14</v>
      </c>
      <c r="C35" s="64">
        <f>Table157[[#This Row],[Total Times Cited]]/$B$17</f>
        <v>0.112</v>
      </c>
    </row>
    <row r="36" spans="1:3" x14ac:dyDescent="0.35">
      <c r="A36" s="10" t="s">
        <v>316</v>
      </c>
      <c r="B36" s="1">
        <v>9</v>
      </c>
      <c r="C36" s="64">
        <f>Table157[[#This Row],[Total Times Cited]]/$B$17</f>
        <v>7.1999999999999995E-2</v>
      </c>
    </row>
    <row r="37" spans="1:3" x14ac:dyDescent="0.35">
      <c r="A37" s="10" t="s">
        <v>1088</v>
      </c>
      <c r="B37" s="8">
        <v>6</v>
      </c>
      <c r="C37" s="64">
        <f>Table157[[#This Row],[Total Times Cited]]/$B$17</f>
        <v>4.8000000000000001E-2</v>
      </c>
    </row>
    <row r="38" spans="1:3" x14ac:dyDescent="0.35">
      <c r="A38" s="10"/>
      <c r="B38" s="8"/>
      <c r="C38" s="64"/>
    </row>
    <row r="39" spans="1:3" ht="17" x14ac:dyDescent="0.4">
      <c r="A39" s="114" t="s">
        <v>1049</v>
      </c>
      <c r="B39" s="17"/>
      <c r="C39" s="17"/>
    </row>
    <row r="40" spans="1:3" ht="40.5" customHeight="1" x14ac:dyDescent="0.35">
      <c r="A40" s="62" t="s">
        <v>313</v>
      </c>
      <c r="B40" s="61" t="s">
        <v>314</v>
      </c>
      <c r="C40" s="62" t="s">
        <v>1051</v>
      </c>
    </row>
    <row r="41" spans="1:3" x14ac:dyDescent="0.35">
      <c r="A41" s="10" t="s">
        <v>1042</v>
      </c>
      <c r="B41" s="1">
        <v>17</v>
      </c>
      <c r="C41" s="18">
        <f>Table1576[[#This Row],[Total Times Cited]]/$B$17</f>
        <v>0.13600000000000001</v>
      </c>
    </row>
    <row r="42" spans="1:3" x14ac:dyDescent="0.35">
      <c r="A42" s="10" t="s">
        <v>377</v>
      </c>
      <c r="B42" s="1">
        <v>10</v>
      </c>
      <c r="C42" s="18">
        <f>Table1576[[#This Row],[Total Times Cited]]/$B$17</f>
        <v>0.08</v>
      </c>
    </row>
    <row r="43" spans="1:3" x14ac:dyDescent="0.35">
      <c r="A43" s="10" t="s">
        <v>317</v>
      </c>
      <c r="B43" s="1">
        <v>8</v>
      </c>
      <c r="C43" s="18">
        <f>Table1576[[#This Row],[Total Times Cited]]/$B$17</f>
        <v>6.4000000000000001E-2</v>
      </c>
    </row>
    <row r="44" spans="1:3" x14ac:dyDescent="0.35">
      <c r="A44" s="10" t="s">
        <v>9</v>
      </c>
      <c r="B44" s="8">
        <v>9</v>
      </c>
      <c r="C44" s="18">
        <f>Table1576[[#This Row],[Total Times Cited]]/$B$17</f>
        <v>7.1999999999999995E-2</v>
      </c>
    </row>
    <row r="45" spans="1:3" x14ac:dyDescent="0.35">
      <c r="A45" s="10" t="s">
        <v>316</v>
      </c>
      <c r="B45" s="1">
        <v>4</v>
      </c>
      <c r="C45" s="18">
        <f>Table1576[[#This Row],[Total Times Cited]]/$B$17</f>
        <v>3.2000000000000001E-2</v>
      </c>
    </row>
    <row r="46" spans="1:3" x14ac:dyDescent="0.35">
      <c r="A46" s="10" t="s">
        <v>1043</v>
      </c>
      <c r="B46" s="1">
        <v>3</v>
      </c>
      <c r="C46" s="18">
        <f>Table1576[[#This Row],[Total Times Cited]]/$B$17</f>
        <v>2.4E-2</v>
      </c>
    </row>
    <row r="47" spans="1:3" x14ac:dyDescent="0.35">
      <c r="A47" s="10" t="s">
        <v>1047</v>
      </c>
      <c r="B47" s="8">
        <v>0</v>
      </c>
      <c r="C47" s="18">
        <f>Table1576[[#This Row],[Total Times Cited]]/$B$17</f>
        <v>0</v>
      </c>
    </row>
    <row r="48" spans="1:3" x14ac:dyDescent="0.35">
      <c r="A48" s="10" t="s">
        <v>1045</v>
      </c>
      <c r="B48" s="8">
        <v>2</v>
      </c>
      <c r="C48" s="18">
        <f>Table1576[[#This Row],[Total Times Cited]]/$B$17</f>
        <v>1.6E-2</v>
      </c>
    </row>
    <row r="49" spans="1:3" x14ac:dyDescent="0.35">
      <c r="A49" s="10" t="s">
        <v>1046</v>
      </c>
      <c r="B49" s="8">
        <v>1</v>
      </c>
      <c r="C49" s="18">
        <f>Table1576[[#This Row],[Total Times Cited]]/$B$17</f>
        <v>8.0000000000000002E-3</v>
      </c>
    </row>
    <row r="50" spans="1:3" x14ac:dyDescent="0.35">
      <c r="A50" s="10" t="s">
        <v>1044</v>
      </c>
      <c r="B50" s="8">
        <v>0</v>
      </c>
      <c r="C50" s="18">
        <f>Table1576[[#This Row],[Total Times Cited]]/$B$17</f>
        <v>0</v>
      </c>
    </row>
    <row r="51" spans="1:3" x14ac:dyDescent="0.35">
      <c r="A51" s="10" t="s">
        <v>1088</v>
      </c>
      <c r="B51" s="8">
        <v>0</v>
      </c>
      <c r="C51" s="18">
        <f>Table1576[[#This Row],[Total Times Cited]]/$B$17</f>
        <v>0</v>
      </c>
    </row>
    <row r="53" spans="1:3" ht="18.75" customHeight="1" x14ac:dyDescent="0.45">
      <c r="A53" s="16" t="s">
        <v>1204</v>
      </c>
      <c r="B53" s="16"/>
      <c r="C53" s="17"/>
    </row>
    <row r="54" spans="1:3" ht="15" thickBot="1" x14ac:dyDescent="0.4">
      <c r="A54" s="75" t="s">
        <v>321</v>
      </c>
      <c r="B54" s="53" t="s">
        <v>299</v>
      </c>
      <c r="C54" s="53" t="s">
        <v>324</v>
      </c>
    </row>
    <row r="55" spans="1:3" x14ac:dyDescent="0.35">
      <c r="A55" s="76" t="s">
        <v>325</v>
      </c>
      <c r="B55" s="46">
        <f>COUNTIF('Measure List'!J:J, "*Outpatient Services*")</f>
        <v>123</v>
      </c>
      <c r="C55" s="47">
        <f>COUNTIFS('Measure List'!J:J, "*Outpatient Services*", 'Measure List'!M:M, "yes")</f>
        <v>22</v>
      </c>
    </row>
    <row r="56" spans="1:3" x14ac:dyDescent="0.35">
      <c r="A56" s="52" t="s">
        <v>326</v>
      </c>
      <c r="B56" s="48">
        <f>SUM(COUNTIF('Measure List'!J:J,{"Inpatient/Hospital","Hospital"}))</f>
        <v>91</v>
      </c>
      <c r="C56" s="49">
        <f>SUM(COUNTIFS('Measure List'!J:J,{"Inpatient/Hospital","Hospital"},'Measure List'!M:M,"yes"))</f>
        <v>45</v>
      </c>
    </row>
    <row r="57" spans="1:3" ht="15.75" customHeight="1" x14ac:dyDescent="0.35">
      <c r="A57" s="77" t="s">
        <v>327</v>
      </c>
      <c r="B57" s="50">
        <f>COUNTIF('Measure List'!J:J, "*Emergency Department*")</f>
        <v>24</v>
      </c>
      <c r="C57" s="51">
        <f>COUNTIFS('Measure List'!J:J, "*Emergency Department and Services*", 'Measure List'!M:M, "yes")</f>
        <v>10</v>
      </c>
    </row>
    <row r="58" spans="1:3" x14ac:dyDescent="0.35">
      <c r="A58" s="52" t="s">
        <v>328</v>
      </c>
      <c r="B58" s="48">
        <f>COUNTIF('Measure List'!J:J, "*Home Care*")</f>
        <v>33</v>
      </c>
      <c r="C58" s="49">
        <f>COUNTIFS('Measure List'!J:J, "Home Care", 'Measure List'!M:M, "yes")</f>
        <v>6</v>
      </c>
    </row>
    <row r="59" spans="1:3" x14ac:dyDescent="0.35">
      <c r="A59" s="77" t="s">
        <v>347</v>
      </c>
      <c r="B59" s="50">
        <f>COUNTIF('Measure List'!J:J, "*Long Term Acute Care*")</f>
        <v>1</v>
      </c>
      <c r="C59" s="51">
        <f>COUNTIFS('Measure List'!J:J, "Long term Acute Care", 'Measure List'!M:M, "yes")</f>
        <v>0</v>
      </c>
    </row>
    <row r="60" spans="1:3" x14ac:dyDescent="0.35">
      <c r="A60" s="52" t="s">
        <v>346</v>
      </c>
      <c r="B60" s="48">
        <f>COUNTIF('Measure List'!J:J, "*Post-Acute Care*")</f>
        <v>44</v>
      </c>
      <c r="C60" s="49">
        <f>COUNTIFS('Measure List'!J:J, "Post-Acute Care", 'Measure List'!M:M, "yes")</f>
        <v>14</v>
      </c>
    </row>
    <row r="61" spans="1:3" x14ac:dyDescent="0.35">
      <c r="A61" s="77" t="s">
        <v>592</v>
      </c>
      <c r="B61" s="50">
        <f>COUNTIF('Measure List'!J:J, "*Ambulatory Care: Clinic*")</f>
        <v>1</v>
      </c>
      <c r="C61" s="51">
        <f>COUNTIFS('Measure List'!J:J, "Ambulatory Care: Clinic", 'Measure List'!M:M, "yes")</f>
        <v>0</v>
      </c>
    </row>
    <row r="62" spans="1:3" x14ac:dyDescent="0.35">
      <c r="A62" s="52" t="s">
        <v>627</v>
      </c>
      <c r="B62" s="48">
        <f>COUNTIF('Measure List'!J:J, "*Clinican Office/Clinic*")</f>
        <v>0</v>
      </c>
      <c r="C62" s="49">
        <f>COUNTIFS('Measure List'!J:J, "Clinican Office/Clinic", 'Measure List'!M:M, "yes")</f>
        <v>0</v>
      </c>
    </row>
    <row r="63" spans="1:3" x14ac:dyDescent="0.35">
      <c r="A63" s="77" t="s">
        <v>631</v>
      </c>
      <c r="B63" s="50">
        <f>COUNTIF('Measure List'!J:J, "*inpatient rehab facility*")</f>
        <v>1</v>
      </c>
      <c r="C63" s="51">
        <f>COUNTIFS('Measure List'!J:J, "inpatient rehab facility", 'Measure List'!M:M, "yes")</f>
        <v>0</v>
      </c>
    </row>
    <row r="64" spans="1:3" x14ac:dyDescent="0.35">
      <c r="A64" s="52" t="s">
        <v>628</v>
      </c>
      <c r="B64" s="48">
        <f>COUNTIF('Measure List'!J:J, "*Dialysis*")</f>
        <v>13</v>
      </c>
      <c r="C64" s="49">
        <f>COUNTIFS('Measure List'!J:J, "Dialysis", 'Measure List'!M:M, "yes")</f>
        <v>0</v>
      </c>
    </row>
    <row r="65" spans="1:4" x14ac:dyDescent="0.35">
      <c r="A65" s="77" t="s">
        <v>629</v>
      </c>
      <c r="B65" s="50">
        <f>COUNTIF('Measure List'!J:J, "*assisted living*")</f>
        <v>11</v>
      </c>
      <c r="C65" s="51">
        <f>COUNTIFS('Measure List'!J:J, "assisted living",'Measure List'!M:M, "yes")</f>
        <v>0</v>
      </c>
    </row>
    <row r="66" spans="1:4" x14ac:dyDescent="0.35">
      <c r="A66" s="52" t="s">
        <v>630</v>
      </c>
      <c r="B66" s="48">
        <f>COUNTIF('Measure List'!J:J, "*nursing home*")</f>
        <v>5</v>
      </c>
      <c r="C66" s="49">
        <f>COUNTIFS('Measure List'!J:J, "nursing home", 'Measure List'!M:M, "yes")</f>
        <v>1</v>
      </c>
    </row>
    <row r="67" spans="1:4" x14ac:dyDescent="0.35">
      <c r="A67" s="77" t="s">
        <v>9</v>
      </c>
      <c r="B67" s="50">
        <f>COUNTIF('Measure List'!J:J, "*Other*")</f>
        <v>2</v>
      </c>
      <c r="C67" s="51">
        <f>COUNTIFS('Measure List'!J:J, "other", 'Measure List'!M:M, "yes")</f>
        <v>0</v>
      </c>
    </row>
    <row r="68" spans="1:4" x14ac:dyDescent="0.35">
      <c r="A68" s="110" t="s">
        <v>1205</v>
      </c>
      <c r="B68" s="109"/>
      <c r="C68" s="109"/>
    </row>
    <row r="70" spans="1:4" ht="18.5" x14ac:dyDescent="0.45">
      <c r="A70" s="16" t="s">
        <v>1206</v>
      </c>
      <c r="B70" s="16"/>
      <c r="C70" s="17"/>
      <c r="D70" s="69"/>
    </row>
    <row r="71" spans="1:4" ht="24.75" customHeight="1" x14ac:dyDescent="0.35">
      <c r="A71" s="62" t="s">
        <v>321</v>
      </c>
      <c r="B71" s="61" t="s">
        <v>299</v>
      </c>
      <c r="C71" s="61" t="s">
        <v>324</v>
      </c>
      <c r="D71" s="70"/>
    </row>
    <row r="72" spans="1:4" x14ac:dyDescent="0.35">
      <c r="A72" s="10" t="s">
        <v>338</v>
      </c>
      <c r="B72" s="8">
        <f>COUNTIF('Measure List'!K:K, "*Claims*")</f>
        <v>150</v>
      </c>
      <c r="C72">
        <f>COUNTIFS('Measure List'!K:K, "*claims*", 'Measure List'!M:M, "Yes")</f>
        <v>60</v>
      </c>
      <c r="D72" s="64"/>
    </row>
    <row r="73" spans="1:4" x14ac:dyDescent="0.35">
      <c r="A73" s="10" t="s">
        <v>345</v>
      </c>
      <c r="B73" s="8">
        <f>COUNTIF('Measure List'!K:K, "*Electronic Health Records*")</f>
        <v>81</v>
      </c>
      <c r="C73">
        <f>COUNTIFS('Measure List'!K:K, "*electronic health record*", 'Measure List'!M:M, "Yes")</f>
        <v>15</v>
      </c>
      <c r="D73" s="64"/>
    </row>
    <row r="74" spans="1:4" x14ac:dyDescent="0.35">
      <c r="A74" s="10" t="s">
        <v>348</v>
      </c>
      <c r="B74" s="8">
        <f>COUNTIF('Measure List'!K:K, "*Paper Medical Records*")</f>
        <v>57</v>
      </c>
      <c r="C74">
        <f>COUNTIFS('Measure List'!K:K, "*Paper Medical Records*",'Measure List'!M:M, "Yes")</f>
        <v>11</v>
      </c>
      <c r="D74" s="64"/>
    </row>
    <row r="75" spans="1:4" x14ac:dyDescent="0.35">
      <c r="A75" s="10" t="s">
        <v>334</v>
      </c>
      <c r="B75" s="8">
        <f>COUNTIF('Measure List'!K:K, "*Instrument-Based Data*")</f>
        <v>33</v>
      </c>
      <c r="C75">
        <f>COUNTIFS('Measure List'!K:K, "*Instrument-Based Data*",'Measure List'!M:M, "Yes")</f>
        <v>21</v>
      </c>
      <c r="D75" s="64"/>
    </row>
    <row r="76" spans="1:4" x14ac:dyDescent="0.35">
      <c r="A76" s="10" t="s">
        <v>349</v>
      </c>
      <c r="B76" s="8">
        <f>COUNTIF('Measure List'!K:K, "*Electronic Health Data*")</f>
        <v>38</v>
      </c>
      <c r="C76">
        <f>COUNTIFS('Measure List'!K:K, "*Electronic Health Data*", 'Measure List'!M:M, "Yes")</f>
        <v>11</v>
      </c>
      <c r="D76" s="64"/>
    </row>
    <row r="77" spans="1:4" x14ac:dyDescent="0.35">
      <c r="A77" s="10" t="s">
        <v>339</v>
      </c>
      <c r="B77" s="8">
        <f>COUNTIF('Measure List'!K:K, "*Registry Data*")</f>
        <v>98</v>
      </c>
      <c r="C77">
        <f>COUNTIFS('Measure List'!K:K, "*Registry Data*", 'Measure List'!M:M, "Yes")</f>
        <v>39</v>
      </c>
      <c r="D77" s="64"/>
    </row>
    <row r="78" spans="1:4" x14ac:dyDescent="0.35">
      <c r="A78" s="10" t="s">
        <v>350</v>
      </c>
      <c r="B78" s="8">
        <f>COUNTIF('Measure List'!K:K, "*Management Data*")</f>
        <v>14</v>
      </c>
      <c r="C78">
        <f>COUNTIFS('Measure List'!K:K, "*Management data*", 'Measure List'!M:M, "Yes")</f>
        <v>7</v>
      </c>
      <c r="D78" s="64"/>
    </row>
    <row r="79" spans="1:4" x14ac:dyDescent="0.35">
      <c r="A79" s="10" t="s">
        <v>341</v>
      </c>
      <c r="B79" s="8">
        <f>COUNTIF('Measure List'!K:K, "*Assessment Data*")</f>
        <v>17</v>
      </c>
      <c r="C79">
        <f>COUNTIFS('Measure List'!K:K, "*Assessment data*", 'Measure List'!M:M, "Yes")</f>
        <v>12</v>
      </c>
      <c r="D79" s="64"/>
    </row>
    <row r="80" spans="1:4" x14ac:dyDescent="0.35">
      <c r="A80" s="111" t="s">
        <v>1207</v>
      </c>
    </row>
  </sheetData>
  <pageMargins left="0.7" right="0.7" top="0.75" bottom="0.75" header="0.3" footer="0.3"/>
  <pageSetup orientation="portrait" horizontalDpi="1200" verticalDpi="1200" r:id="rId1"/>
  <ignoredErrors>
    <ignoredError sqref="C11" formula="1"/>
    <ignoredError sqref="B72:B79 C78:C79 C72:C74 C75:C76 C77 B43 B32:B33 B36:B37 B45:B47 B50:B51" calculatedColumn="1"/>
  </ignoredErrors>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9A1AB-309E-4765-97F9-12790601DA58}">
  <dimension ref="A1:V321"/>
  <sheetViews>
    <sheetView zoomScale="80" zoomScaleNormal="80" workbookViewId="0">
      <pane ySplit="2" topLeftCell="A3" activePane="bottomLeft" state="frozen"/>
      <selection activeCell="I1" sqref="I1"/>
      <selection pane="bottomLeft" activeCell="D270" sqref="D270"/>
    </sheetView>
  </sheetViews>
  <sheetFormatPr defaultColWidth="9.1796875" defaultRowHeight="25.5" customHeight="1" x14ac:dyDescent="0.35"/>
  <cols>
    <col min="1" max="1" width="24.453125" style="58" customWidth="1"/>
    <col min="2" max="3" width="9.1796875" style="80"/>
    <col min="4" max="4" width="13.7265625" style="99" customWidth="1"/>
    <col min="5" max="5" width="18.81640625" style="80" customWidth="1"/>
    <col min="6" max="6" width="44" style="45" customWidth="1"/>
    <col min="7" max="7" width="21.54296875" style="45" customWidth="1"/>
    <col min="8" max="8" width="18" style="45" customWidth="1"/>
    <col min="9" max="9" width="25.54296875" style="45" customWidth="1"/>
    <col min="10" max="10" width="10" style="45" customWidth="1"/>
    <col min="11" max="11" width="23.453125" style="45" customWidth="1"/>
    <col min="12" max="12" width="13.54296875" style="45" customWidth="1"/>
    <col min="13" max="13" width="14.81640625" style="45" customWidth="1"/>
    <col min="14" max="14" width="20.26953125" style="45" customWidth="1"/>
    <col min="15" max="15" width="19.453125" style="131" customWidth="1"/>
    <col min="16" max="16" width="18.26953125" style="45" customWidth="1"/>
    <col min="17" max="17" width="36.26953125" style="45" customWidth="1"/>
    <col min="18" max="18" width="18.453125" style="45" customWidth="1"/>
    <col min="19" max="19" width="19.1796875" style="45" customWidth="1"/>
    <col min="20" max="20" width="19" style="45" customWidth="1"/>
    <col min="21" max="21" width="17.26953125" style="45" customWidth="1"/>
    <col min="22" max="22" width="34.7265625" style="45" customWidth="1"/>
    <col min="23" max="16384" width="9.1796875" style="45"/>
  </cols>
  <sheetData>
    <row r="1" spans="1:22" s="100" customFormat="1" ht="25.5" customHeight="1" x14ac:dyDescent="0.35">
      <c r="A1" s="145" t="s">
        <v>380</v>
      </c>
      <c r="B1" s="145"/>
      <c r="C1" s="145"/>
      <c r="D1" s="146" t="s">
        <v>381</v>
      </c>
      <c r="E1" s="147"/>
      <c r="F1" s="147"/>
      <c r="G1" s="147"/>
      <c r="H1" s="147"/>
      <c r="I1" s="147"/>
      <c r="J1" s="147"/>
      <c r="K1" s="147"/>
      <c r="L1" s="147"/>
      <c r="M1" s="147"/>
      <c r="N1" s="148" t="s">
        <v>382</v>
      </c>
      <c r="O1" s="148"/>
      <c r="P1" s="149" t="s">
        <v>625</v>
      </c>
      <c r="Q1" s="149"/>
      <c r="R1" s="149"/>
      <c r="S1" s="149"/>
      <c r="T1" s="149"/>
      <c r="V1" s="42"/>
    </row>
    <row r="2" spans="1:22" s="40" customFormat="1" ht="77.25" customHeight="1" x14ac:dyDescent="0.35">
      <c r="A2" s="68" t="s">
        <v>0</v>
      </c>
      <c r="B2" s="39" t="s">
        <v>383</v>
      </c>
      <c r="C2" s="39" t="s">
        <v>384</v>
      </c>
      <c r="D2" s="108" t="s">
        <v>385</v>
      </c>
      <c r="E2" s="39" t="s">
        <v>386</v>
      </c>
      <c r="F2" s="39" t="s">
        <v>1</v>
      </c>
      <c r="G2" s="39" t="s">
        <v>387</v>
      </c>
      <c r="H2" s="39" t="s">
        <v>1039</v>
      </c>
      <c r="I2" s="39" t="s">
        <v>388</v>
      </c>
      <c r="J2" s="39" t="s">
        <v>389</v>
      </c>
      <c r="K2" s="39" t="s">
        <v>322</v>
      </c>
      <c r="L2" s="40" t="s">
        <v>390</v>
      </c>
      <c r="M2" s="40" t="s">
        <v>391</v>
      </c>
      <c r="N2" s="40" t="s">
        <v>392</v>
      </c>
      <c r="O2" s="132" t="s">
        <v>393</v>
      </c>
      <c r="P2" s="40" t="s">
        <v>394</v>
      </c>
      <c r="Q2" s="40" t="s">
        <v>626</v>
      </c>
      <c r="R2" s="40" t="s">
        <v>395</v>
      </c>
      <c r="S2" s="40" t="s">
        <v>396</v>
      </c>
      <c r="T2" s="40" t="s">
        <v>397</v>
      </c>
      <c r="U2" s="40" t="s">
        <v>398</v>
      </c>
      <c r="V2" s="40" t="s">
        <v>671</v>
      </c>
    </row>
    <row r="3" spans="1:22" s="57" customFormat="1" ht="25.5" customHeight="1" x14ac:dyDescent="0.35">
      <c r="A3" s="121" t="s">
        <v>73</v>
      </c>
      <c r="B3" s="94" t="s">
        <v>23</v>
      </c>
      <c r="C3" s="41">
        <v>2017</v>
      </c>
      <c r="D3" s="43" t="s">
        <v>784</v>
      </c>
      <c r="E3" s="41" t="s">
        <v>292</v>
      </c>
      <c r="F3" s="57" t="s">
        <v>24</v>
      </c>
      <c r="G3" s="41" t="s">
        <v>27</v>
      </c>
      <c r="H3" s="41" t="s">
        <v>25</v>
      </c>
      <c r="I3" s="41" t="s">
        <v>7</v>
      </c>
      <c r="J3" s="41" t="s">
        <v>326</v>
      </c>
      <c r="K3" s="41" t="s">
        <v>338</v>
      </c>
      <c r="L3" s="41" t="s">
        <v>14</v>
      </c>
      <c r="M3" s="41" t="s">
        <v>14</v>
      </c>
      <c r="N3" s="41"/>
      <c r="O3" s="89"/>
      <c r="P3" s="41" t="s">
        <v>400</v>
      </c>
      <c r="Q3" s="41" t="s">
        <v>400</v>
      </c>
      <c r="R3" s="41" t="s">
        <v>400</v>
      </c>
      <c r="S3" s="41" t="s">
        <v>400</v>
      </c>
      <c r="T3" s="41" t="s">
        <v>400</v>
      </c>
      <c r="U3" s="41" t="s">
        <v>292</v>
      </c>
      <c r="V3" s="41"/>
    </row>
    <row r="4" spans="1:22" s="57" customFormat="1" ht="25.5" customHeight="1" x14ac:dyDescent="0.35">
      <c r="A4" s="118" t="s">
        <v>73</v>
      </c>
      <c r="B4" s="94" t="s">
        <v>23</v>
      </c>
      <c r="C4" s="41">
        <v>2017</v>
      </c>
      <c r="D4" s="43" t="s">
        <v>785</v>
      </c>
      <c r="E4" s="41" t="s">
        <v>292</v>
      </c>
      <c r="F4" s="57" t="s">
        <v>28</v>
      </c>
      <c r="G4" s="41" t="s">
        <v>27</v>
      </c>
      <c r="H4" s="41" t="s">
        <v>25</v>
      </c>
      <c r="I4" s="41" t="s">
        <v>7</v>
      </c>
      <c r="J4" s="41" t="s">
        <v>325</v>
      </c>
      <c r="K4" s="41" t="s">
        <v>338</v>
      </c>
      <c r="L4" s="41" t="s">
        <v>14</v>
      </c>
      <c r="M4" s="41" t="s">
        <v>14</v>
      </c>
      <c r="N4" s="41"/>
      <c r="O4" s="89"/>
      <c r="P4" s="41" t="s">
        <v>400</v>
      </c>
      <c r="Q4" s="41" t="s">
        <v>400</v>
      </c>
      <c r="R4" s="41" t="s">
        <v>400</v>
      </c>
      <c r="S4" s="41" t="s">
        <v>400</v>
      </c>
      <c r="T4" s="41" t="s">
        <v>400</v>
      </c>
      <c r="U4" s="41" t="s">
        <v>292</v>
      </c>
      <c r="V4" s="41"/>
    </row>
    <row r="5" spans="1:22" s="57" customFormat="1" ht="25.5" customHeight="1" x14ac:dyDescent="0.35">
      <c r="A5" s="118" t="s">
        <v>73</v>
      </c>
      <c r="B5" s="94" t="s">
        <v>23</v>
      </c>
      <c r="C5" s="41">
        <v>2017</v>
      </c>
      <c r="D5" s="43" t="s">
        <v>786</v>
      </c>
      <c r="E5" s="41" t="s">
        <v>292</v>
      </c>
      <c r="F5" s="57" t="s">
        <v>29</v>
      </c>
      <c r="G5" s="41" t="s">
        <v>85</v>
      </c>
      <c r="H5" s="41" t="s">
        <v>25</v>
      </c>
      <c r="I5" s="41" t="s">
        <v>7</v>
      </c>
      <c r="J5" s="41" t="s">
        <v>326</v>
      </c>
      <c r="K5" s="41" t="s">
        <v>342</v>
      </c>
      <c r="L5" s="41" t="s">
        <v>14</v>
      </c>
      <c r="M5" s="41" t="s">
        <v>14</v>
      </c>
      <c r="N5" s="41"/>
      <c r="O5" s="89"/>
      <c r="P5" s="41" t="s">
        <v>400</v>
      </c>
      <c r="Q5" s="41" t="s">
        <v>400</v>
      </c>
      <c r="R5" s="41" t="s">
        <v>400</v>
      </c>
      <c r="S5" s="41" t="s">
        <v>400</v>
      </c>
      <c r="T5" s="41" t="s">
        <v>400</v>
      </c>
      <c r="U5" s="41" t="s">
        <v>292</v>
      </c>
      <c r="V5" s="41"/>
    </row>
    <row r="6" spans="1:22" s="57" customFormat="1" ht="25.5" customHeight="1" x14ac:dyDescent="0.35">
      <c r="A6" s="118" t="s">
        <v>73</v>
      </c>
      <c r="B6" s="94" t="s">
        <v>23</v>
      </c>
      <c r="C6" s="41">
        <v>2017</v>
      </c>
      <c r="D6" s="43" t="s">
        <v>787</v>
      </c>
      <c r="E6" s="41" t="s">
        <v>292</v>
      </c>
      <c r="F6" s="57" t="s">
        <v>30</v>
      </c>
      <c r="G6" s="41" t="s">
        <v>31</v>
      </c>
      <c r="H6" s="41" t="s">
        <v>25</v>
      </c>
      <c r="I6" s="41" t="s">
        <v>7</v>
      </c>
      <c r="J6" s="41" t="s">
        <v>325</v>
      </c>
      <c r="K6" s="41" t="s">
        <v>332</v>
      </c>
      <c r="L6" s="41" t="s">
        <v>14</v>
      </c>
      <c r="M6" s="41" t="s">
        <v>14</v>
      </c>
      <c r="N6" s="41"/>
      <c r="O6" s="89"/>
      <c r="P6" s="41" t="s">
        <v>400</v>
      </c>
      <c r="Q6" s="41" t="s">
        <v>400</v>
      </c>
      <c r="R6" s="41" t="s">
        <v>400</v>
      </c>
      <c r="S6" s="41" t="s">
        <v>400</v>
      </c>
      <c r="T6" s="41" t="s">
        <v>400</v>
      </c>
      <c r="U6" s="41" t="s">
        <v>292</v>
      </c>
      <c r="V6" s="41"/>
    </row>
    <row r="7" spans="1:22" s="57" customFormat="1" ht="25.5" customHeight="1" x14ac:dyDescent="0.35">
      <c r="A7" s="118" t="s">
        <v>73</v>
      </c>
      <c r="B7" s="41" t="s">
        <v>23</v>
      </c>
      <c r="C7" s="41">
        <v>2017</v>
      </c>
      <c r="D7" s="43" t="s">
        <v>32</v>
      </c>
      <c r="E7" s="41" t="s">
        <v>371</v>
      </c>
      <c r="F7" s="57" t="s">
        <v>621</v>
      </c>
      <c r="G7" s="41" t="s">
        <v>622</v>
      </c>
      <c r="H7" s="41" t="s">
        <v>25</v>
      </c>
      <c r="I7" s="41" t="s">
        <v>7</v>
      </c>
      <c r="J7" s="41" t="s">
        <v>326</v>
      </c>
      <c r="K7" s="41" t="s">
        <v>345</v>
      </c>
      <c r="L7" s="41" t="s">
        <v>14</v>
      </c>
      <c r="M7" s="41" t="s">
        <v>14</v>
      </c>
      <c r="N7" s="41"/>
      <c r="O7" s="89"/>
      <c r="P7" s="41" t="s">
        <v>400</v>
      </c>
      <c r="Q7" s="41" t="s">
        <v>400</v>
      </c>
      <c r="R7" s="41" t="s">
        <v>400</v>
      </c>
      <c r="S7" s="41" t="s">
        <v>400</v>
      </c>
      <c r="T7" s="41" t="s">
        <v>400</v>
      </c>
      <c r="U7" s="41" t="s">
        <v>371</v>
      </c>
      <c r="V7" s="41" t="s">
        <v>1029</v>
      </c>
    </row>
    <row r="8" spans="1:22" s="57" customFormat="1" ht="25.5" customHeight="1" x14ac:dyDescent="0.35">
      <c r="A8" s="118" t="s">
        <v>123</v>
      </c>
      <c r="B8" s="41" t="s">
        <v>23</v>
      </c>
      <c r="C8" s="41">
        <v>2017</v>
      </c>
      <c r="D8" s="67" t="s">
        <v>788</v>
      </c>
      <c r="E8" s="41" t="s">
        <v>113</v>
      </c>
      <c r="F8" s="57" t="s">
        <v>241</v>
      </c>
      <c r="G8" s="41" t="s">
        <v>121</v>
      </c>
      <c r="H8" s="41" t="s">
        <v>25</v>
      </c>
      <c r="I8" s="41" t="s">
        <v>7</v>
      </c>
      <c r="J8" s="41" t="s">
        <v>325</v>
      </c>
      <c r="K8" s="41" t="s">
        <v>614</v>
      </c>
      <c r="L8" s="41" t="s">
        <v>14</v>
      </c>
      <c r="M8" s="41" t="s">
        <v>14</v>
      </c>
      <c r="N8" s="41"/>
      <c r="O8" s="89"/>
      <c r="P8" s="41" t="s">
        <v>400</v>
      </c>
      <c r="Q8" s="41" t="s">
        <v>400</v>
      </c>
      <c r="R8" s="41" t="s">
        <v>400</v>
      </c>
      <c r="S8" s="41" t="s">
        <v>400</v>
      </c>
      <c r="T8" s="41" t="s">
        <v>400</v>
      </c>
      <c r="U8" s="41" t="s">
        <v>113</v>
      </c>
      <c r="V8" s="41" t="s">
        <v>615</v>
      </c>
    </row>
    <row r="9" spans="1:22" s="57" customFormat="1" ht="25.5" customHeight="1" x14ac:dyDescent="0.35">
      <c r="A9" s="118" t="s">
        <v>35</v>
      </c>
      <c r="B9" s="41" t="s">
        <v>23</v>
      </c>
      <c r="C9" s="41">
        <v>2017</v>
      </c>
      <c r="D9" s="43" t="s">
        <v>643</v>
      </c>
      <c r="E9" s="41" t="s">
        <v>292</v>
      </c>
      <c r="F9" s="57" t="s">
        <v>36</v>
      </c>
      <c r="G9" s="41" t="s">
        <v>37</v>
      </c>
      <c r="H9" s="41" t="s">
        <v>39</v>
      </c>
      <c r="I9" s="41" t="s">
        <v>10</v>
      </c>
      <c r="J9" s="41" t="s">
        <v>326</v>
      </c>
      <c r="K9" s="41" t="s">
        <v>339</v>
      </c>
      <c r="L9" s="41" t="s">
        <v>14</v>
      </c>
      <c r="M9" s="41" t="s">
        <v>13</v>
      </c>
      <c r="N9" s="41" t="s">
        <v>13</v>
      </c>
      <c r="O9" s="89" t="s">
        <v>556</v>
      </c>
      <c r="P9" s="41" t="s">
        <v>14</v>
      </c>
      <c r="Q9" s="41" t="s">
        <v>26</v>
      </c>
      <c r="R9" s="41" t="s">
        <v>14</v>
      </c>
      <c r="S9" s="41" t="s">
        <v>557</v>
      </c>
      <c r="T9" s="41"/>
      <c r="U9" s="41" t="s">
        <v>292</v>
      </c>
      <c r="V9" s="41"/>
    </row>
    <row r="10" spans="1:22" s="57" customFormat="1" ht="25.5" customHeight="1" x14ac:dyDescent="0.35">
      <c r="A10" s="121" t="s">
        <v>35</v>
      </c>
      <c r="B10" s="41" t="s">
        <v>23</v>
      </c>
      <c r="C10" s="41">
        <v>2017</v>
      </c>
      <c r="D10" s="43" t="s">
        <v>641</v>
      </c>
      <c r="E10" s="41" t="s">
        <v>292</v>
      </c>
      <c r="F10" s="57" t="s">
        <v>38</v>
      </c>
      <c r="G10" s="41" t="s">
        <v>37</v>
      </c>
      <c r="H10" s="41" t="s">
        <v>39</v>
      </c>
      <c r="I10" s="41" t="s">
        <v>10</v>
      </c>
      <c r="J10" s="41" t="s">
        <v>326</v>
      </c>
      <c r="K10" s="41" t="s">
        <v>559</v>
      </c>
      <c r="L10" s="41" t="s">
        <v>14</v>
      </c>
      <c r="M10" s="41" t="s">
        <v>13</v>
      </c>
      <c r="N10" s="41" t="s">
        <v>13</v>
      </c>
      <c r="O10" s="89" t="s">
        <v>560</v>
      </c>
      <c r="P10" s="41" t="s">
        <v>14</v>
      </c>
      <c r="Q10" s="41" t="s">
        <v>64</v>
      </c>
      <c r="R10" s="41" t="s">
        <v>14</v>
      </c>
      <c r="S10" s="41" t="s">
        <v>674</v>
      </c>
      <c r="T10" s="41"/>
      <c r="U10" s="41" t="s">
        <v>292</v>
      </c>
      <c r="V10" s="41"/>
    </row>
    <row r="11" spans="1:22" s="57" customFormat="1" ht="25.5" customHeight="1" x14ac:dyDescent="0.35">
      <c r="A11" s="118" t="s">
        <v>35</v>
      </c>
      <c r="B11" s="41" t="s">
        <v>23</v>
      </c>
      <c r="C11" s="41">
        <v>2017</v>
      </c>
      <c r="D11" s="43" t="s">
        <v>612</v>
      </c>
      <c r="E11" s="41" t="s">
        <v>292</v>
      </c>
      <c r="F11" s="57" t="s">
        <v>40</v>
      </c>
      <c r="G11" s="41" t="s">
        <v>37</v>
      </c>
      <c r="H11" s="41" t="s">
        <v>39</v>
      </c>
      <c r="I11" s="41" t="s">
        <v>7</v>
      </c>
      <c r="J11" s="41" t="s">
        <v>326</v>
      </c>
      <c r="K11" s="41" t="s">
        <v>340</v>
      </c>
      <c r="L11" s="41" t="s">
        <v>14</v>
      </c>
      <c r="M11" s="41" t="s">
        <v>14</v>
      </c>
      <c r="N11" s="41"/>
      <c r="O11" s="89"/>
      <c r="P11" s="41" t="s">
        <v>400</v>
      </c>
      <c r="Q11" s="41" t="s">
        <v>400</v>
      </c>
      <c r="R11" s="41" t="s">
        <v>400</v>
      </c>
      <c r="S11" s="41" t="s">
        <v>400</v>
      </c>
      <c r="T11" s="41" t="s">
        <v>400</v>
      </c>
      <c r="U11" s="41" t="s">
        <v>292</v>
      </c>
      <c r="V11" s="41"/>
    </row>
    <row r="12" spans="1:22" s="57" customFormat="1" ht="44.25" customHeight="1" x14ac:dyDescent="0.35">
      <c r="A12" s="118" t="s">
        <v>35</v>
      </c>
      <c r="B12" s="41" t="s">
        <v>23</v>
      </c>
      <c r="C12" s="41">
        <v>2017</v>
      </c>
      <c r="D12" s="43" t="s">
        <v>613</v>
      </c>
      <c r="E12" s="41" t="s">
        <v>292</v>
      </c>
      <c r="F12" s="57" t="s">
        <v>40</v>
      </c>
      <c r="G12" s="41" t="s">
        <v>37</v>
      </c>
      <c r="H12" s="41" t="s">
        <v>39</v>
      </c>
      <c r="I12" s="41" t="s">
        <v>7</v>
      </c>
      <c r="J12" s="41" t="s">
        <v>326</v>
      </c>
      <c r="K12" s="41" t="s">
        <v>340</v>
      </c>
      <c r="L12" s="41" t="s">
        <v>14</v>
      </c>
      <c r="M12" s="41" t="s">
        <v>14</v>
      </c>
      <c r="N12" s="41"/>
      <c r="O12" s="89"/>
      <c r="P12" s="41" t="s">
        <v>400</v>
      </c>
      <c r="Q12" s="41" t="s">
        <v>400</v>
      </c>
      <c r="R12" s="41" t="s">
        <v>400</v>
      </c>
      <c r="S12" s="41" t="s">
        <v>400</v>
      </c>
      <c r="T12" s="41" t="s">
        <v>400</v>
      </c>
      <c r="U12" s="41" t="s">
        <v>292</v>
      </c>
      <c r="V12" s="41"/>
    </row>
    <row r="13" spans="1:22" s="57" customFormat="1" ht="45.75" customHeight="1" x14ac:dyDescent="0.35">
      <c r="A13" s="118" t="s">
        <v>96</v>
      </c>
      <c r="B13" s="41" t="s">
        <v>23</v>
      </c>
      <c r="C13" s="41">
        <v>2017</v>
      </c>
      <c r="D13" s="43" t="s">
        <v>760</v>
      </c>
      <c r="E13" s="41" t="s">
        <v>371</v>
      </c>
      <c r="F13" s="57" t="s">
        <v>244</v>
      </c>
      <c r="G13" s="41" t="s">
        <v>681</v>
      </c>
      <c r="H13" s="41" t="s">
        <v>25</v>
      </c>
      <c r="I13" s="41" t="s">
        <v>7</v>
      </c>
      <c r="J13" s="41" t="s">
        <v>328</v>
      </c>
      <c r="K13" s="41" t="s">
        <v>581</v>
      </c>
      <c r="L13" s="41" t="s">
        <v>14</v>
      </c>
      <c r="M13" s="41" t="s">
        <v>14</v>
      </c>
      <c r="N13" s="41"/>
      <c r="O13" s="89"/>
      <c r="P13" s="41" t="s">
        <v>400</v>
      </c>
      <c r="Q13" s="41" t="s">
        <v>400</v>
      </c>
      <c r="R13" s="41" t="s">
        <v>400</v>
      </c>
      <c r="S13" s="41" t="s">
        <v>400</v>
      </c>
      <c r="T13" s="41" t="s">
        <v>400</v>
      </c>
      <c r="U13" s="41" t="s">
        <v>371</v>
      </c>
      <c r="V13" s="41"/>
    </row>
    <row r="14" spans="1:22" s="57" customFormat="1" ht="25.5" customHeight="1" x14ac:dyDescent="0.35">
      <c r="A14" s="118" t="s">
        <v>96</v>
      </c>
      <c r="B14" s="41" t="s">
        <v>23</v>
      </c>
      <c r="C14" s="41">
        <v>2017</v>
      </c>
      <c r="D14" s="43" t="s">
        <v>761</v>
      </c>
      <c r="E14" s="41" t="s">
        <v>371</v>
      </c>
      <c r="F14" s="57" t="s">
        <v>245</v>
      </c>
      <c r="G14" s="41" t="s">
        <v>681</v>
      </c>
      <c r="H14" s="41" t="s">
        <v>25</v>
      </c>
      <c r="I14" s="41" t="s">
        <v>7</v>
      </c>
      <c r="J14" s="41" t="s">
        <v>328</v>
      </c>
      <c r="K14" s="41" t="s">
        <v>581</v>
      </c>
      <c r="L14" s="41" t="s">
        <v>14</v>
      </c>
      <c r="M14" s="41" t="s">
        <v>14</v>
      </c>
      <c r="N14" s="41"/>
      <c r="O14" s="89"/>
      <c r="P14" s="41" t="s">
        <v>400</v>
      </c>
      <c r="Q14" s="41"/>
      <c r="R14" s="41" t="s">
        <v>400</v>
      </c>
      <c r="S14" s="41" t="s">
        <v>400</v>
      </c>
      <c r="T14" s="41" t="s">
        <v>400</v>
      </c>
      <c r="U14" s="41" t="s">
        <v>371</v>
      </c>
      <c r="V14" s="41"/>
    </row>
    <row r="15" spans="1:22" s="57" customFormat="1" ht="25.5" customHeight="1" x14ac:dyDescent="0.35">
      <c r="A15" s="118" t="s">
        <v>96</v>
      </c>
      <c r="B15" s="41" t="s">
        <v>23</v>
      </c>
      <c r="C15" s="41">
        <v>2017</v>
      </c>
      <c r="D15" s="43" t="s">
        <v>762</v>
      </c>
      <c r="E15" s="41" t="s">
        <v>371</v>
      </c>
      <c r="F15" s="57" t="s">
        <v>246</v>
      </c>
      <c r="G15" s="41" t="s">
        <v>681</v>
      </c>
      <c r="H15" s="41" t="s">
        <v>25</v>
      </c>
      <c r="I15" s="41" t="s">
        <v>7</v>
      </c>
      <c r="J15" s="41" t="s">
        <v>328</v>
      </c>
      <c r="K15" s="41" t="s">
        <v>581</v>
      </c>
      <c r="L15" s="41" t="s">
        <v>14</v>
      </c>
      <c r="M15" s="41" t="s">
        <v>14</v>
      </c>
      <c r="N15" s="41"/>
      <c r="O15" s="89"/>
      <c r="P15" s="41" t="s">
        <v>400</v>
      </c>
      <c r="Q15" s="41" t="s">
        <v>400</v>
      </c>
      <c r="R15" s="41" t="s">
        <v>400</v>
      </c>
      <c r="S15" s="41" t="s">
        <v>400</v>
      </c>
      <c r="T15" s="41" t="s">
        <v>400</v>
      </c>
      <c r="U15" s="41" t="s">
        <v>371</v>
      </c>
      <c r="V15" s="41"/>
    </row>
    <row r="16" spans="1:22" s="57" customFormat="1" ht="25.5" customHeight="1" x14ac:dyDescent="0.35">
      <c r="A16" s="118" t="s">
        <v>96</v>
      </c>
      <c r="B16" s="41" t="s">
        <v>23</v>
      </c>
      <c r="C16" s="41">
        <v>2017</v>
      </c>
      <c r="D16" s="43" t="s">
        <v>763</v>
      </c>
      <c r="E16" s="41" t="s">
        <v>371</v>
      </c>
      <c r="F16" s="57" t="s">
        <v>247</v>
      </c>
      <c r="G16" s="41" t="s">
        <v>681</v>
      </c>
      <c r="H16" s="41" t="s">
        <v>25</v>
      </c>
      <c r="I16" s="41" t="s">
        <v>7</v>
      </c>
      <c r="J16" s="41" t="s">
        <v>328</v>
      </c>
      <c r="K16" s="41" t="s">
        <v>581</v>
      </c>
      <c r="L16" s="41" t="s">
        <v>14</v>
      </c>
      <c r="M16" s="41" t="s">
        <v>14</v>
      </c>
      <c r="N16" s="41"/>
      <c r="O16" s="89"/>
      <c r="P16" s="41" t="s">
        <v>400</v>
      </c>
      <c r="Q16" s="41" t="s">
        <v>400</v>
      </c>
      <c r="R16" s="41" t="s">
        <v>400</v>
      </c>
      <c r="S16" s="41" t="s">
        <v>400</v>
      </c>
      <c r="T16" s="41" t="s">
        <v>400</v>
      </c>
      <c r="U16" s="41" t="s">
        <v>371</v>
      </c>
      <c r="V16" s="41"/>
    </row>
    <row r="17" spans="1:22" s="57" customFormat="1" ht="25.5" customHeight="1" x14ac:dyDescent="0.35">
      <c r="A17" s="118" t="s">
        <v>34</v>
      </c>
      <c r="B17" s="89" t="s">
        <v>23</v>
      </c>
      <c r="C17" s="89">
        <v>2017</v>
      </c>
      <c r="D17" s="90" t="s">
        <v>623</v>
      </c>
      <c r="E17" s="89" t="s">
        <v>292</v>
      </c>
      <c r="F17" s="81" t="s">
        <v>624</v>
      </c>
      <c r="G17" s="89" t="s">
        <v>622</v>
      </c>
      <c r="H17" s="89" t="s">
        <v>25</v>
      </c>
      <c r="I17" s="89" t="s">
        <v>7</v>
      </c>
      <c r="J17" s="41" t="s">
        <v>402</v>
      </c>
      <c r="K17" s="89" t="s">
        <v>345</v>
      </c>
      <c r="L17" s="89" t="s">
        <v>14</v>
      </c>
      <c r="M17" s="89" t="s">
        <v>14</v>
      </c>
      <c r="N17" s="89"/>
      <c r="O17" s="89"/>
      <c r="P17" s="89" t="s">
        <v>400</v>
      </c>
      <c r="Q17" s="41" t="s">
        <v>400</v>
      </c>
      <c r="R17" s="89" t="s">
        <v>400</v>
      </c>
      <c r="S17" s="41" t="s">
        <v>400</v>
      </c>
      <c r="T17" s="41" t="s">
        <v>400</v>
      </c>
      <c r="U17" s="89" t="s">
        <v>292</v>
      </c>
      <c r="V17" s="89"/>
    </row>
    <row r="18" spans="1:22" s="57" customFormat="1" ht="25.5" customHeight="1" x14ac:dyDescent="0.35">
      <c r="A18" s="118" t="s">
        <v>43</v>
      </c>
      <c r="B18" s="41" t="s">
        <v>23</v>
      </c>
      <c r="C18" s="41">
        <v>2017</v>
      </c>
      <c r="D18" s="43" t="s">
        <v>582</v>
      </c>
      <c r="E18" s="41" t="s">
        <v>292</v>
      </c>
      <c r="F18" s="57" t="s">
        <v>44</v>
      </c>
      <c r="G18" s="41" t="s">
        <v>45</v>
      </c>
      <c r="H18" s="41" t="s">
        <v>39</v>
      </c>
      <c r="I18" s="41" t="s">
        <v>7</v>
      </c>
      <c r="J18" s="41" t="s">
        <v>325</v>
      </c>
      <c r="K18" s="41" t="s">
        <v>332</v>
      </c>
      <c r="L18" s="41" t="s">
        <v>14</v>
      </c>
      <c r="M18" s="41" t="s">
        <v>14</v>
      </c>
      <c r="N18" s="41"/>
      <c r="O18" s="89"/>
      <c r="P18" s="41" t="s">
        <v>400</v>
      </c>
      <c r="Q18" s="41" t="s">
        <v>400</v>
      </c>
      <c r="R18" s="41" t="s">
        <v>400</v>
      </c>
      <c r="S18" s="41" t="s">
        <v>400</v>
      </c>
      <c r="T18" s="41" t="s">
        <v>400</v>
      </c>
      <c r="U18" s="41" t="s">
        <v>292</v>
      </c>
      <c r="V18" s="41"/>
    </row>
    <row r="19" spans="1:22" s="57" customFormat="1" ht="25.5" customHeight="1" x14ac:dyDescent="0.35">
      <c r="A19" s="118" t="s">
        <v>43</v>
      </c>
      <c r="B19" s="41" t="s">
        <v>23</v>
      </c>
      <c r="C19" s="41">
        <v>2017</v>
      </c>
      <c r="D19" s="43" t="s">
        <v>583</v>
      </c>
      <c r="E19" s="41" t="s">
        <v>292</v>
      </c>
      <c r="F19" s="57" t="s">
        <v>46</v>
      </c>
      <c r="G19" s="41" t="s">
        <v>45</v>
      </c>
      <c r="H19" s="41" t="s">
        <v>39</v>
      </c>
      <c r="I19" s="41" t="s">
        <v>7</v>
      </c>
      <c r="J19" s="41" t="s">
        <v>325</v>
      </c>
      <c r="K19" s="41" t="s">
        <v>333</v>
      </c>
      <c r="L19" s="41" t="s">
        <v>14</v>
      </c>
      <c r="M19" s="41" t="s">
        <v>14</v>
      </c>
      <c r="N19" s="41"/>
      <c r="O19" s="89"/>
      <c r="P19" s="41" t="s">
        <v>400</v>
      </c>
      <c r="Q19" s="41" t="s">
        <v>400</v>
      </c>
      <c r="R19" s="41" t="s">
        <v>400</v>
      </c>
      <c r="S19" s="41" t="s">
        <v>400</v>
      </c>
      <c r="T19" s="41" t="s">
        <v>400</v>
      </c>
      <c r="U19" s="41" t="s">
        <v>292</v>
      </c>
      <c r="V19" s="41"/>
    </row>
    <row r="20" spans="1:22" s="57" customFormat="1" ht="25.5" customHeight="1" x14ac:dyDescent="0.35">
      <c r="A20" s="118" t="s">
        <v>43</v>
      </c>
      <c r="B20" s="41" t="s">
        <v>23</v>
      </c>
      <c r="C20" s="41">
        <v>2017</v>
      </c>
      <c r="D20" s="43" t="s">
        <v>765</v>
      </c>
      <c r="E20" s="41" t="s">
        <v>371</v>
      </c>
      <c r="F20" s="57" t="s">
        <v>51</v>
      </c>
      <c r="G20" s="41" t="s">
        <v>49</v>
      </c>
      <c r="H20" s="41" t="s">
        <v>39</v>
      </c>
      <c r="I20" s="41" t="s">
        <v>7</v>
      </c>
      <c r="J20" s="41" t="s">
        <v>325</v>
      </c>
      <c r="K20" s="41" t="s">
        <v>338</v>
      </c>
      <c r="L20" s="41" t="s">
        <v>14</v>
      </c>
      <c r="M20" s="41" t="s">
        <v>14</v>
      </c>
      <c r="N20" s="41"/>
      <c r="O20" s="89"/>
      <c r="P20" s="41" t="s">
        <v>400</v>
      </c>
      <c r="Q20" s="41" t="s">
        <v>400</v>
      </c>
      <c r="R20" s="41" t="s">
        <v>400</v>
      </c>
      <c r="S20" s="41" t="s">
        <v>400</v>
      </c>
      <c r="T20" s="41" t="s">
        <v>400</v>
      </c>
      <c r="U20" s="41" t="s">
        <v>371</v>
      </c>
      <c r="V20" s="41"/>
    </row>
    <row r="21" spans="1:22" s="57" customFormat="1" ht="25.5" customHeight="1" x14ac:dyDescent="0.35">
      <c r="A21" s="118" t="s">
        <v>43</v>
      </c>
      <c r="B21" s="41" t="s">
        <v>23</v>
      </c>
      <c r="C21" s="41">
        <v>2017</v>
      </c>
      <c r="D21" s="43" t="s">
        <v>766</v>
      </c>
      <c r="E21" s="41" t="s">
        <v>371</v>
      </c>
      <c r="F21" s="57" t="s">
        <v>52</v>
      </c>
      <c r="G21" s="41" t="s">
        <v>49</v>
      </c>
      <c r="H21" s="41" t="s">
        <v>39</v>
      </c>
      <c r="I21" s="41" t="s">
        <v>7</v>
      </c>
      <c r="J21" s="41" t="s">
        <v>325</v>
      </c>
      <c r="K21" s="41" t="s">
        <v>338</v>
      </c>
      <c r="L21" s="41" t="s">
        <v>14</v>
      </c>
      <c r="M21" s="41" t="s">
        <v>14</v>
      </c>
      <c r="N21" s="41"/>
      <c r="O21" s="89"/>
      <c r="P21" s="41" t="s">
        <v>400</v>
      </c>
      <c r="Q21" s="41" t="s">
        <v>400</v>
      </c>
      <c r="R21" s="41" t="s">
        <v>400</v>
      </c>
      <c r="S21" s="41" t="s">
        <v>400</v>
      </c>
      <c r="T21" s="41" t="s">
        <v>400</v>
      </c>
      <c r="U21" s="41" t="s">
        <v>371</v>
      </c>
      <c r="V21" s="41"/>
    </row>
    <row r="22" spans="1:22" s="57" customFormat="1" ht="25.5" customHeight="1" x14ac:dyDescent="0.35">
      <c r="A22" s="118" t="s">
        <v>43</v>
      </c>
      <c r="B22" s="41" t="s">
        <v>23</v>
      </c>
      <c r="C22" s="41">
        <v>2017</v>
      </c>
      <c r="D22" s="43" t="s">
        <v>767</v>
      </c>
      <c r="E22" s="41" t="s">
        <v>292</v>
      </c>
      <c r="F22" s="57" t="s">
        <v>47</v>
      </c>
      <c r="G22" s="41" t="s">
        <v>49</v>
      </c>
      <c r="H22" s="41" t="s">
        <v>39</v>
      </c>
      <c r="I22" s="41" t="s">
        <v>7</v>
      </c>
      <c r="J22" s="41" t="s">
        <v>325</v>
      </c>
      <c r="K22" s="41" t="s">
        <v>338</v>
      </c>
      <c r="L22" s="41" t="s">
        <v>14</v>
      </c>
      <c r="M22" s="41" t="s">
        <v>14</v>
      </c>
      <c r="N22" s="41"/>
      <c r="O22" s="89"/>
      <c r="P22" s="41" t="s">
        <v>400</v>
      </c>
      <c r="Q22" s="41" t="s">
        <v>400</v>
      </c>
      <c r="R22" s="41" t="s">
        <v>400</v>
      </c>
      <c r="S22" s="41" t="s">
        <v>400</v>
      </c>
      <c r="T22" s="41" t="s">
        <v>400</v>
      </c>
      <c r="U22" s="41" t="s">
        <v>292</v>
      </c>
      <c r="V22" s="41"/>
    </row>
    <row r="23" spans="1:22" s="57" customFormat="1" ht="25.5" customHeight="1" x14ac:dyDescent="0.35">
      <c r="A23" s="118" t="s">
        <v>43</v>
      </c>
      <c r="B23" s="41" t="s">
        <v>23</v>
      </c>
      <c r="C23" s="41">
        <v>2017</v>
      </c>
      <c r="D23" s="43" t="s">
        <v>768</v>
      </c>
      <c r="E23" s="41" t="s">
        <v>292</v>
      </c>
      <c r="F23" s="57" t="s">
        <v>48</v>
      </c>
      <c r="G23" s="41" t="s">
        <v>49</v>
      </c>
      <c r="H23" s="41" t="s">
        <v>39</v>
      </c>
      <c r="I23" s="41" t="s">
        <v>7</v>
      </c>
      <c r="J23" s="41" t="s">
        <v>325</v>
      </c>
      <c r="K23" s="41" t="s">
        <v>338</v>
      </c>
      <c r="L23" s="41" t="s">
        <v>14</v>
      </c>
      <c r="M23" s="41" t="s">
        <v>14</v>
      </c>
      <c r="N23" s="41"/>
      <c r="O23" s="89"/>
      <c r="P23" s="41" t="s">
        <v>400</v>
      </c>
      <c r="Q23" s="41" t="s">
        <v>400</v>
      </c>
      <c r="R23" s="41" t="s">
        <v>400</v>
      </c>
      <c r="S23" s="41" t="s">
        <v>400</v>
      </c>
      <c r="T23" s="41" t="s">
        <v>400</v>
      </c>
      <c r="U23" s="41" t="s">
        <v>292</v>
      </c>
      <c r="V23" s="41"/>
    </row>
    <row r="24" spans="1:22" s="57" customFormat="1" ht="25.5" customHeight="1" x14ac:dyDescent="0.35">
      <c r="A24" s="118" t="s">
        <v>43</v>
      </c>
      <c r="B24" s="41" t="s">
        <v>23</v>
      </c>
      <c r="C24" s="41">
        <v>2017</v>
      </c>
      <c r="D24" s="43" t="s">
        <v>769</v>
      </c>
      <c r="E24" s="41" t="s">
        <v>292</v>
      </c>
      <c r="F24" s="57" t="s">
        <v>50</v>
      </c>
      <c r="G24" s="41" t="s">
        <v>49</v>
      </c>
      <c r="H24" s="41" t="s">
        <v>39</v>
      </c>
      <c r="I24" s="41" t="s">
        <v>7</v>
      </c>
      <c r="J24" s="41" t="s">
        <v>325</v>
      </c>
      <c r="K24" s="41" t="s">
        <v>338</v>
      </c>
      <c r="L24" s="41" t="s">
        <v>14</v>
      </c>
      <c r="M24" s="41" t="s">
        <v>14</v>
      </c>
      <c r="N24" s="41"/>
      <c r="O24" s="89"/>
      <c r="P24" s="41" t="s">
        <v>400</v>
      </c>
      <c r="Q24" s="41" t="s">
        <v>400</v>
      </c>
      <c r="R24" s="41" t="s">
        <v>400</v>
      </c>
      <c r="S24" s="41" t="s">
        <v>400</v>
      </c>
      <c r="T24" s="41" t="s">
        <v>400</v>
      </c>
      <c r="U24" s="41" t="s">
        <v>292</v>
      </c>
      <c r="V24" s="41"/>
    </row>
    <row r="25" spans="1:22" s="57" customFormat="1" ht="25.5" customHeight="1" x14ac:dyDescent="0.35">
      <c r="A25" s="118" t="s">
        <v>43</v>
      </c>
      <c r="B25" s="41" t="s">
        <v>23</v>
      </c>
      <c r="C25" s="41">
        <v>2017</v>
      </c>
      <c r="D25" s="43" t="s">
        <v>770</v>
      </c>
      <c r="E25" s="41" t="s">
        <v>113</v>
      </c>
      <c r="F25" s="57" t="s">
        <v>1080</v>
      </c>
      <c r="G25" s="41" t="s">
        <v>771</v>
      </c>
      <c r="H25" s="41" t="s">
        <v>39</v>
      </c>
      <c r="I25" s="41" t="s">
        <v>10</v>
      </c>
      <c r="J25" s="41" t="s">
        <v>589</v>
      </c>
      <c r="K25" s="41" t="s">
        <v>590</v>
      </c>
      <c r="L25" s="41" t="s">
        <v>14</v>
      </c>
      <c r="M25" s="41" t="s">
        <v>14</v>
      </c>
      <c r="N25" s="41"/>
      <c r="O25" s="89"/>
      <c r="P25" s="41" t="s">
        <v>400</v>
      </c>
      <c r="Q25" s="41" t="s">
        <v>400</v>
      </c>
      <c r="R25" s="41" t="s">
        <v>400</v>
      </c>
      <c r="S25" s="41" t="s">
        <v>400</v>
      </c>
      <c r="T25" s="41" t="s">
        <v>400</v>
      </c>
      <c r="U25" s="41" t="s">
        <v>113</v>
      </c>
      <c r="V25" s="41"/>
    </row>
    <row r="26" spans="1:22" s="57" customFormat="1" ht="25.5" customHeight="1" x14ac:dyDescent="0.35">
      <c r="A26" s="118" t="s">
        <v>43</v>
      </c>
      <c r="B26" s="41" t="s">
        <v>23</v>
      </c>
      <c r="C26" s="41">
        <v>2017</v>
      </c>
      <c r="D26" s="43" t="s">
        <v>772</v>
      </c>
      <c r="E26" s="41" t="s">
        <v>292</v>
      </c>
      <c r="F26" s="57" t="s">
        <v>262</v>
      </c>
      <c r="G26" s="41" t="s">
        <v>45</v>
      </c>
      <c r="H26" s="41" t="s">
        <v>39</v>
      </c>
      <c r="I26" s="41" t="s">
        <v>6</v>
      </c>
      <c r="J26" s="41" t="s">
        <v>325</v>
      </c>
      <c r="K26" s="41" t="s">
        <v>467</v>
      </c>
      <c r="L26" s="41" t="s">
        <v>14</v>
      </c>
      <c r="M26" s="41" t="s">
        <v>14</v>
      </c>
      <c r="N26" s="41"/>
      <c r="O26" s="89"/>
      <c r="P26" s="41" t="s">
        <v>400</v>
      </c>
      <c r="Q26" s="41" t="s">
        <v>400</v>
      </c>
      <c r="R26" s="41" t="s">
        <v>400</v>
      </c>
      <c r="S26" s="41" t="s">
        <v>400</v>
      </c>
      <c r="T26" s="41" t="s">
        <v>400</v>
      </c>
      <c r="U26" s="41" t="s">
        <v>292</v>
      </c>
      <c r="V26" s="41"/>
    </row>
    <row r="27" spans="1:22" s="57" customFormat="1" ht="25.5" customHeight="1" x14ac:dyDescent="0.35">
      <c r="A27" s="118" t="s">
        <v>63</v>
      </c>
      <c r="B27" s="41" t="s">
        <v>23</v>
      </c>
      <c r="C27" s="41">
        <v>2017</v>
      </c>
      <c r="D27" s="43" t="s">
        <v>757</v>
      </c>
      <c r="E27" s="41" t="s">
        <v>292</v>
      </c>
      <c r="F27" s="57" t="s">
        <v>56</v>
      </c>
      <c r="G27" s="41" t="s">
        <v>55</v>
      </c>
      <c r="H27" s="41" t="s">
        <v>25</v>
      </c>
      <c r="I27" s="41" t="s">
        <v>378</v>
      </c>
      <c r="J27" s="41" t="s">
        <v>326</v>
      </c>
      <c r="K27" s="41" t="s">
        <v>339</v>
      </c>
      <c r="L27" s="41" t="s">
        <v>13</v>
      </c>
      <c r="M27" s="41" t="s">
        <v>13</v>
      </c>
      <c r="N27" s="41" t="s">
        <v>13</v>
      </c>
      <c r="O27" s="89" t="s">
        <v>449</v>
      </c>
      <c r="P27" s="41" t="s">
        <v>14</v>
      </c>
      <c r="Q27" s="41" t="s">
        <v>570</v>
      </c>
      <c r="R27" s="41" t="s">
        <v>14</v>
      </c>
      <c r="S27" s="41" t="s">
        <v>571</v>
      </c>
      <c r="T27" s="41"/>
      <c r="U27" s="41" t="s">
        <v>292</v>
      </c>
      <c r="V27" s="41"/>
    </row>
    <row r="28" spans="1:22" s="57" customFormat="1" ht="25.5" customHeight="1" x14ac:dyDescent="0.35">
      <c r="A28" s="118" t="s">
        <v>63</v>
      </c>
      <c r="B28" s="44" t="s">
        <v>23</v>
      </c>
      <c r="C28" s="44">
        <v>2017</v>
      </c>
      <c r="D28" s="60" t="s">
        <v>758</v>
      </c>
      <c r="E28" s="44" t="s">
        <v>292</v>
      </c>
      <c r="F28" s="59" t="s">
        <v>54</v>
      </c>
      <c r="G28" s="44" t="s">
        <v>125</v>
      </c>
      <c r="H28" s="44" t="s">
        <v>39</v>
      </c>
      <c r="I28" s="44" t="s">
        <v>10</v>
      </c>
      <c r="J28" s="44" t="s">
        <v>326</v>
      </c>
      <c r="K28" s="44" t="s">
        <v>339</v>
      </c>
      <c r="L28" s="44" t="s">
        <v>13</v>
      </c>
      <c r="M28" s="44" t="s">
        <v>13</v>
      </c>
      <c r="N28" s="44" t="s">
        <v>13</v>
      </c>
      <c r="O28" s="91" t="s">
        <v>572</v>
      </c>
      <c r="P28" s="44" t="s">
        <v>14</v>
      </c>
      <c r="Q28" s="44" t="s">
        <v>573</v>
      </c>
      <c r="R28" s="44" t="s">
        <v>14</v>
      </c>
      <c r="S28" s="44" t="s">
        <v>574</v>
      </c>
      <c r="T28" s="104"/>
      <c r="U28" s="44" t="s">
        <v>292</v>
      </c>
      <c r="V28" s="104"/>
    </row>
    <row r="29" spans="1:22" s="57" customFormat="1" ht="25.5" customHeight="1" x14ac:dyDescent="0.35">
      <c r="A29" s="118" t="s">
        <v>63</v>
      </c>
      <c r="B29" s="41" t="s">
        <v>23</v>
      </c>
      <c r="C29" s="41">
        <v>2017</v>
      </c>
      <c r="D29" s="43" t="s">
        <v>759</v>
      </c>
      <c r="E29" s="41" t="s">
        <v>292</v>
      </c>
      <c r="F29" s="57" t="s">
        <v>53</v>
      </c>
      <c r="G29" s="41" t="s">
        <v>575</v>
      </c>
      <c r="H29" s="41" t="s">
        <v>25</v>
      </c>
      <c r="I29" s="41" t="s">
        <v>10</v>
      </c>
      <c r="J29" s="41" t="s">
        <v>325</v>
      </c>
      <c r="K29" s="41" t="s">
        <v>343</v>
      </c>
      <c r="L29" s="41" t="s">
        <v>13</v>
      </c>
      <c r="M29" s="41" t="s">
        <v>13</v>
      </c>
      <c r="N29" s="41" t="s">
        <v>13</v>
      </c>
      <c r="O29" s="89" t="s">
        <v>403</v>
      </c>
      <c r="P29" s="41" t="s">
        <v>13</v>
      </c>
      <c r="Q29" s="41" t="s">
        <v>576</v>
      </c>
      <c r="R29" s="41" t="s">
        <v>14</v>
      </c>
      <c r="S29" s="41" t="s">
        <v>577</v>
      </c>
      <c r="T29" s="41"/>
      <c r="U29" s="41" t="s">
        <v>292</v>
      </c>
      <c r="V29" s="41"/>
    </row>
    <row r="30" spans="1:22" s="57" customFormat="1" ht="25.5" customHeight="1" x14ac:dyDescent="0.35">
      <c r="A30" s="118" t="s">
        <v>63</v>
      </c>
      <c r="B30" s="41" t="s">
        <v>23</v>
      </c>
      <c r="C30" s="41">
        <v>2017</v>
      </c>
      <c r="D30" s="43" t="s">
        <v>640</v>
      </c>
      <c r="E30" s="41" t="s">
        <v>113</v>
      </c>
      <c r="F30" s="57" t="s">
        <v>57</v>
      </c>
      <c r="G30" s="41" t="s">
        <v>98</v>
      </c>
      <c r="H30" s="41" t="s">
        <v>39</v>
      </c>
      <c r="I30" s="41" t="s">
        <v>10</v>
      </c>
      <c r="J30" s="41" t="s">
        <v>593</v>
      </c>
      <c r="K30" s="41" t="s">
        <v>339</v>
      </c>
      <c r="L30" s="41" t="s">
        <v>14</v>
      </c>
      <c r="M30" s="41" t="s">
        <v>14</v>
      </c>
      <c r="N30" s="41"/>
      <c r="O30" s="89"/>
      <c r="P30" s="41" t="s">
        <v>400</v>
      </c>
      <c r="Q30" s="41" t="s">
        <v>400</v>
      </c>
      <c r="R30" s="41" t="s">
        <v>400</v>
      </c>
      <c r="S30" s="41" t="s">
        <v>400</v>
      </c>
      <c r="T30" s="41" t="s">
        <v>400</v>
      </c>
      <c r="U30" s="41" t="s">
        <v>113</v>
      </c>
      <c r="V30" s="41"/>
    </row>
    <row r="31" spans="1:22" s="57" customFormat="1" ht="25.5" customHeight="1" x14ac:dyDescent="0.35">
      <c r="A31" s="118" t="s">
        <v>200</v>
      </c>
      <c r="B31" s="94" t="s">
        <v>23</v>
      </c>
      <c r="C31" s="41">
        <v>2018</v>
      </c>
      <c r="D31" s="43" t="s">
        <v>732</v>
      </c>
      <c r="E31" s="41" t="s">
        <v>1182</v>
      </c>
      <c r="F31" s="57" t="s">
        <v>504</v>
      </c>
      <c r="G31" s="41" t="s">
        <v>505</v>
      </c>
      <c r="H31" s="41" t="s">
        <v>25</v>
      </c>
      <c r="I31" s="41" t="s">
        <v>10</v>
      </c>
      <c r="J31" s="41" t="s">
        <v>346</v>
      </c>
      <c r="K31" s="41" t="s">
        <v>338</v>
      </c>
      <c r="L31" s="41" t="s">
        <v>13</v>
      </c>
      <c r="M31" s="41" t="s">
        <v>13</v>
      </c>
      <c r="N31" s="41" t="s">
        <v>13</v>
      </c>
      <c r="O31" s="89" t="s">
        <v>403</v>
      </c>
      <c r="P31" s="41" t="s">
        <v>14</v>
      </c>
      <c r="Q31" s="41" t="s">
        <v>26</v>
      </c>
      <c r="R31" s="41" t="s">
        <v>14</v>
      </c>
      <c r="S31" s="41" t="s">
        <v>506</v>
      </c>
      <c r="T31" s="41" t="s">
        <v>507</v>
      </c>
      <c r="U31" s="41" t="s">
        <v>1182</v>
      </c>
      <c r="V31" s="41" t="s">
        <v>1243</v>
      </c>
    </row>
    <row r="32" spans="1:22" s="57" customFormat="1" ht="25.5" customHeight="1" x14ac:dyDescent="0.35">
      <c r="A32" s="118" t="s">
        <v>200</v>
      </c>
      <c r="B32" s="95" t="s">
        <v>23</v>
      </c>
      <c r="C32" s="44">
        <v>2018</v>
      </c>
      <c r="D32" s="60" t="s">
        <v>733</v>
      </c>
      <c r="E32" s="44" t="s">
        <v>371</v>
      </c>
      <c r="F32" s="59" t="s">
        <v>508</v>
      </c>
      <c r="G32" s="44" t="s">
        <v>505</v>
      </c>
      <c r="H32" s="44" t="s">
        <v>25</v>
      </c>
      <c r="I32" s="44" t="s">
        <v>10</v>
      </c>
      <c r="J32" s="44" t="s">
        <v>326</v>
      </c>
      <c r="K32" s="44" t="s">
        <v>338</v>
      </c>
      <c r="L32" s="44" t="s">
        <v>13</v>
      </c>
      <c r="M32" s="44" t="s">
        <v>13</v>
      </c>
      <c r="N32" s="44" t="s">
        <v>13</v>
      </c>
      <c r="O32" s="91" t="s">
        <v>438</v>
      </c>
      <c r="P32" s="44" t="s">
        <v>13</v>
      </c>
      <c r="Q32" s="44" t="s">
        <v>64</v>
      </c>
      <c r="R32" s="44" t="s">
        <v>14</v>
      </c>
      <c r="S32" s="44" t="s">
        <v>509</v>
      </c>
      <c r="T32" s="44"/>
      <c r="U32" s="44" t="s">
        <v>371</v>
      </c>
      <c r="V32" s="44" t="s">
        <v>400</v>
      </c>
    </row>
    <row r="33" spans="1:22" s="57" customFormat="1" ht="25.5" customHeight="1" x14ac:dyDescent="0.35">
      <c r="A33" s="118" t="s">
        <v>200</v>
      </c>
      <c r="B33" s="94" t="s">
        <v>23</v>
      </c>
      <c r="C33" s="41">
        <v>2018</v>
      </c>
      <c r="D33" s="43" t="s">
        <v>734</v>
      </c>
      <c r="E33" s="41" t="s">
        <v>292</v>
      </c>
      <c r="F33" s="57" t="s">
        <v>510</v>
      </c>
      <c r="G33" s="41" t="s">
        <v>731</v>
      </c>
      <c r="H33" s="41" t="s">
        <v>25</v>
      </c>
      <c r="I33" s="41" t="s">
        <v>10</v>
      </c>
      <c r="J33" s="41" t="s">
        <v>325</v>
      </c>
      <c r="K33" s="41" t="s">
        <v>338</v>
      </c>
      <c r="L33" s="41" t="s">
        <v>13</v>
      </c>
      <c r="M33" s="41" t="s">
        <v>13</v>
      </c>
      <c r="N33" s="41" t="s">
        <v>13</v>
      </c>
      <c r="O33" s="89" t="s">
        <v>403</v>
      </c>
      <c r="P33" s="41" t="s">
        <v>13</v>
      </c>
      <c r="Q33" s="41" t="s">
        <v>511</v>
      </c>
      <c r="R33" s="41" t="s">
        <v>14</v>
      </c>
      <c r="S33" s="41" t="s">
        <v>512</v>
      </c>
      <c r="T33" s="41"/>
      <c r="U33" s="41" t="s">
        <v>292</v>
      </c>
      <c r="V33" s="41" t="s">
        <v>400</v>
      </c>
    </row>
    <row r="34" spans="1:22" s="57" customFormat="1" ht="25.5" customHeight="1" x14ac:dyDescent="0.35">
      <c r="A34" s="118" t="s">
        <v>200</v>
      </c>
      <c r="B34" s="95" t="s">
        <v>23</v>
      </c>
      <c r="C34" s="44">
        <v>2018</v>
      </c>
      <c r="D34" s="60" t="s">
        <v>735</v>
      </c>
      <c r="E34" s="44" t="s">
        <v>292</v>
      </c>
      <c r="F34" s="59" t="s">
        <v>513</v>
      </c>
      <c r="G34" s="44" t="s">
        <v>731</v>
      </c>
      <c r="H34" s="44" t="s">
        <v>25</v>
      </c>
      <c r="I34" s="44" t="s">
        <v>10</v>
      </c>
      <c r="J34" s="44" t="s">
        <v>325</v>
      </c>
      <c r="K34" s="44" t="s">
        <v>338</v>
      </c>
      <c r="L34" s="44" t="s">
        <v>13</v>
      </c>
      <c r="M34" s="44" t="s">
        <v>13</v>
      </c>
      <c r="N34" s="44" t="s">
        <v>13</v>
      </c>
      <c r="O34" s="91" t="s">
        <v>403</v>
      </c>
      <c r="P34" s="44" t="s">
        <v>13</v>
      </c>
      <c r="Q34" s="44" t="s">
        <v>514</v>
      </c>
      <c r="R34" s="44" t="s">
        <v>14</v>
      </c>
      <c r="S34" s="44" t="s">
        <v>515</v>
      </c>
      <c r="T34" s="44"/>
      <c r="U34" s="44" t="s">
        <v>292</v>
      </c>
      <c r="V34" s="44" t="s">
        <v>400</v>
      </c>
    </row>
    <row r="35" spans="1:22" s="57" customFormat="1" ht="25.5" customHeight="1" x14ac:dyDescent="0.35">
      <c r="A35" s="119" t="s">
        <v>200</v>
      </c>
      <c r="B35" s="96" t="s">
        <v>23</v>
      </c>
      <c r="C35" s="65">
        <v>2018</v>
      </c>
      <c r="D35" s="97" t="s">
        <v>736</v>
      </c>
      <c r="E35" s="65" t="s">
        <v>371</v>
      </c>
      <c r="F35" s="66" t="s">
        <v>516</v>
      </c>
      <c r="G35" s="65" t="s">
        <v>505</v>
      </c>
      <c r="H35" s="65" t="s">
        <v>25</v>
      </c>
      <c r="I35" s="65" t="s">
        <v>10</v>
      </c>
      <c r="J35" s="65" t="s">
        <v>327</v>
      </c>
      <c r="K35" s="65" t="s">
        <v>338</v>
      </c>
      <c r="L35" s="65" t="s">
        <v>13</v>
      </c>
      <c r="M35" s="65" t="s">
        <v>13</v>
      </c>
      <c r="N35" s="65" t="s">
        <v>13</v>
      </c>
      <c r="O35" s="101" t="s">
        <v>438</v>
      </c>
      <c r="P35" s="65" t="s">
        <v>13</v>
      </c>
      <c r="Q35" s="65" t="s">
        <v>64</v>
      </c>
      <c r="R35" s="65" t="s">
        <v>14</v>
      </c>
      <c r="S35" s="65" t="s">
        <v>509</v>
      </c>
      <c r="T35" s="65"/>
      <c r="U35" s="65" t="s">
        <v>371</v>
      </c>
      <c r="V35" s="65" t="s">
        <v>400</v>
      </c>
    </row>
    <row r="36" spans="1:22" s="57" customFormat="1" ht="25.5" customHeight="1" x14ac:dyDescent="0.35">
      <c r="A36" s="118" t="s">
        <v>200</v>
      </c>
      <c r="B36" s="94" t="s">
        <v>23</v>
      </c>
      <c r="C36" s="41">
        <v>2018</v>
      </c>
      <c r="D36" s="43" t="s">
        <v>737</v>
      </c>
      <c r="E36" s="41" t="s">
        <v>292</v>
      </c>
      <c r="F36" s="57" t="s">
        <v>517</v>
      </c>
      <c r="G36" s="41" t="s">
        <v>505</v>
      </c>
      <c r="H36" s="41" t="s">
        <v>25</v>
      </c>
      <c r="I36" s="41" t="s">
        <v>378</v>
      </c>
      <c r="J36" s="41" t="s">
        <v>491</v>
      </c>
      <c r="K36" s="41" t="s">
        <v>338</v>
      </c>
      <c r="L36" s="41" t="s">
        <v>13</v>
      </c>
      <c r="M36" s="41" t="s">
        <v>13</v>
      </c>
      <c r="N36" s="41" t="s">
        <v>13</v>
      </c>
      <c r="O36" s="89" t="s">
        <v>518</v>
      </c>
      <c r="P36" s="41" t="s">
        <v>14</v>
      </c>
      <c r="Q36" s="41" t="s">
        <v>64</v>
      </c>
      <c r="R36" s="41" t="s">
        <v>14</v>
      </c>
      <c r="S36" s="41" t="s">
        <v>519</v>
      </c>
      <c r="T36" s="41"/>
      <c r="U36" s="41" t="s">
        <v>292</v>
      </c>
      <c r="V36" s="41" t="s">
        <v>400</v>
      </c>
    </row>
    <row r="37" spans="1:22" s="57" customFormat="1" ht="25.5" customHeight="1" x14ac:dyDescent="0.35">
      <c r="A37" s="118" t="s">
        <v>200</v>
      </c>
      <c r="B37" s="94" t="s">
        <v>23</v>
      </c>
      <c r="C37" s="41">
        <v>2018</v>
      </c>
      <c r="D37" s="43" t="s">
        <v>742</v>
      </c>
      <c r="E37" s="41" t="s">
        <v>1183</v>
      </c>
      <c r="F37" s="57" t="s">
        <v>533</v>
      </c>
      <c r="G37" s="41" t="s">
        <v>495</v>
      </c>
      <c r="H37" s="41" t="s">
        <v>25</v>
      </c>
      <c r="I37" s="41" t="s">
        <v>10</v>
      </c>
      <c r="J37" s="41" t="s">
        <v>534</v>
      </c>
      <c r="K37" s="41" t="s">
        <v>343</v>
      </c>
      <c r="L37" s="41" t="s">
        <v>13</v>
      </c>
      <c r="M37" s="41" t="s">
        <v>13</v>
      </c>
      <c r="N37" s="41" t="s">
        <v>13</v>
      </c>
      <c r="O37" s="89" t="s">
        <v>535</v>
      </c>
      <c r="P37" s="41" t="s">
        <v>14</v>
      </c>
      <c r="Q37" s="41" t="s">
        <v>64</v>
      </c>
      <c r="R37" s="41" t="s">
        <v>14</v>
      </c>
      <c r="S37" s="41" t="s">
        <v>536</v>
      </c>
      <c r="T37" s="41"/>
      <c r="U37" s="41" t="s">
        <v>1183</v>
      </c>
      <c r="V37" s="41" t="s">
        <v>400</v>
      </c>
    </row>
    <row r="38" spans="1:22" s="57" customFormat="1" ht="25.5" customHeight="1" x14ac:dyDescent="0.35">
      <c r="A38" s="118" t="s">
        <v>200</v>
      </c>
      <c r="B38" s="94" t="s">
        <v>23</v>
      </c>
      <c r="C38" s="41">
        <v>2018</v>
      </c>
      <c r="D38" s="43" t="s">
        <v>743</v>
      </c>
      <c r="E38" s="41" t="s">
        <v>292</v>
      </c>
      <c r="F38" s="57" t="s">
        <v>537</v>
      </c>
      <c r="G38" s="41" t="s">
        <v>495</v>
      </c>
      <c r="H38" s="41" t="s">
        <v>25</v>
      </c>
      <c r="I38" s="41" t="s">
        <v>10</v>
      </c>
      <c r="J38" s="41" t="s">
        <v>538</v>
      </c>
      <c r="K38" s="41" t="s">
        <v>343</v>
      </c>
      <c r="L38" s="41" t="s">
        <v>13</v>
      </c>
      <c r="M38" s="41" t="s">
        <v>13</v>
      </c>
      <c r="N38" s="41" t="s">
        <v>13</v>
      </c>
      <c r="O38" s="89" t="s">
        <v>539</v>
      </c>
      <c r="P38" s="41" t="s">
        <v>14</v>
      </c>
      <c r="Q38" s="41" t="s">
        <v>26</v>
      </c>
      <c r="R38" s="41" t="s">
        <v>14</v>
      </c>
      <c r="S38" s="41" t="s">
        <v>540</v>
      </c>
      <c r="T38" s="41" t="s">
        <v>507</v>
      </c>
      <c r="U38" s="41" t="s">
        <v>292</v>
      </c>
      <c r="V38" s="41" t="s">
        <v>1244</v>
      </c>
    </row>
    <row r="39" spans="1:22" s="57" customFormat="1" ht="25.5" customHeight="1" x14ac:dyDescent="0.35">
      <c r="A39" s="118" t="s">
        <v>73</v>
      </c>
      <c r="B39" s="94" t="s">
        <v>23</v>
      </c>
      <c r="C39" s="41">
        <v>2018</v>
      </c>
      <c r="D39" s="43" t="s">
        <v>645</v>
      </c>
      <c r="E39" s="41" t="s">
        <v>292</v>
      </c>
      <c r="F39" s="57" t="s">
        <v>487</v>
      </c>
      <c r="G39" s="41" t="s">
        <v>45</v>
      </c>
      <c r="H39" s="41" t="s">
        <v>39</v>
      </c>
      <c r="I39" s="41" t="s">
        <v>7</v>
      </c>
      <c r="J39" s="41" t="s">
        <v>488</v>
      </c>
      <c r="K39" s="41" t="s">
        <v>467</v>
      </c>
      <c r="L39" s="41" t="s">
        <v>14</v>
      </c>
      <c r="M39" s="41" t="s">
        <v>14</v>
      </c>
      <c r="N39" s="41"/>
      <c r="O39" s="89"/>
      <c r="P39" s="41" t="s">
        <v>400</v>
      </c>
      <c r="Q39" s="41" t="s">
        <v>400</v>
      </c>
      <c r="R39" s="41" t="s">
        <v>400</v>
      </c>
      <c r="S39" s="41" t="s">
        <v>400</v>
      </c>
      <c r="T39" s="41" t="s">
        <v>400</v>
      </c>
      <c r="U39" s="41" t="s">
        <v>292</v>
      </c>
      <c r="V39" s="41" t="s">
        <v>400</v>
      </c>
    </row>
    <row r="40" spans="1:22" s="57" customFormat="1" ht="25.5" customHeight="1" x14ac:dyDescent="0.35">
      <c r="A40" s="118" t="s">
        <v>73</v>
      </c>
      <c r="B40" s="94" t="s">
        <v>23</v>
      </c>
      <c r="C40" s="41">
        <v>2018</v>
      </c>
      <c r="D40" s="43" t="s">
        <v>725</v>
      </c>
      <c r="E40" s="41" t="s">
        <v>1183</v>
      </c>
      <c r="F40" s="57" t="s">
        <v>489</v>
      </c>
      <c r="G40" s="41" t="s">
        <v>490</v>
      </c>
      <c r="H40" s="41" t="s">
        <v>25</v>
      </c>
      <c r="I40" s="41" t="s">
        <v>7</v>
      </c>
      <c r="J40" s="41" t="s">
        <v>491</v>
      </c>
      <c r="K40" s="41" t="s">
        <v>338</v>
      </c>
      <c r="L40" s="41" t="s">
        <v>14</v>
      </c>
      <c r="M40" s="41" t="s">
        <v>13</v>
      </c>
      <c r="N40" s="41" t="s">
        <v>13</v>
      </c>
      <c r="O40" s="89" t="s">
        <v>492</v>
      </c>
      <c r="P40" s="41" t="s">
        <v>979</v>
      </c>
      <c r="Q40" s="41" t="s">
        <v>493</v>
      </c>
      <c r="R40" s="41" t="s">
        <v>14</v>
      </c>
      <c r="S40" s="41" t="s">
        <v>1002</v>
      </c>
      <c r="T40" s="41"/>
      <c r="U40" s="41" t="s">
        <v>1183</v>
      </c>
      <c r="V40" s="41" t="s">
        <v>400</v>
      </c>
    </row>
    <row r="41" spans="1:22" s="57" customFormat="1" ht="25.5" customHeight="1" x14ac:dyDescent="0.35">
      <c r="A41" s="118" t="s">
        <v>73</v>
      </c>
      <c r="B41" s="94" t="s">
        <v>23</v>
      </c>
      <c r="C41" s="41">
        <v>2018</v>
      </c>
      <c r="D41" s="43" t="s">
        <v>726</v>
      </c>
      <c r="E41" s="41" t="s">
        <v>292</v>
      </c>
      <c r="F41" s="57" t="s">
        <v>494</v>
      </c>
      <c r="G41" s="41" t="s">
        <v>495</v>
      </c>
      <c r="H41" s="41" t="s">
        <v>25</v>
      </c>
      <c r="I41" s="41" t="s">
        <v>7</v>
      </c>
      <c r="J41" s="41" t="s">
        <v>496</v>
      </c>
      <c r="K41" s="41" t="s">
        <v>338</v>
      </c>
      <c r="L41" s="41" t="s">
        <v>14</v>
      </c>
      <c r="M41" s="41" t="s">
        <v>14</v>
      </c>
      <c r="N41" s="41"/>
      <c r="O41" s="89"/>
      <c r="P41" s="41" t="s">
        <v>400</v>
      </c>
      <c r="Q41" s="41" t="s">
        <v>400</v>
      </c>
      <c r="R41" s="41" t="s">
        <v>400</v>
      </c>
      <c r="S41" s="41" t="s">
        <v>400</v>
      </c>
      <c r="T41" s="41" t="s">
        <v>400</v>
      </c>
      <c r="U41" s="41" t="s">
        <v>292</v>
      </c>
      <c r="V41" s="41" t="s">
        <v>400</v>
      </c>
    </row>
    <row r="42" spans="1:22" s="59" customFormat="1" ht="25.5" customHeight="1" x14ac:dyDescent="0.35">
      <c r="A42" s="118" t="s">
        <v>73</v>
      </c>
      <c r="B42" s="94" t="s">
        <v>23</v>
      </c>
      <c r="C42" s="41">
        <v>2018</v>
      </c>
      <c r="D42" s="43" t="s">
        <v>727</v>
      </c>
      <c r="E42" s="41" t="s">
        <v>113</v>
      </c>
      <c r="F42" s="57" t="s">
        <v>497</v>
      </c>
      <c r="G42" s="41" t="s">
        <v>498</v>
      </c>
      <c r="H42" s="41" t="s">
        <v>25</v>
      </c>
      <c r="I42" s="41" t="s">
        <v>7</v>
      </c>
      <c r="J42" s="41" t="s">
        <v>326</v>
      </c>
      <c r="K42" s="41" t="s">
        <v>345</v>
      </c>
      <c r="L42" s="41" t="s">
        <v>14</v>
      </c>
      <c r="M42" s="41" t="s">
        <v>14</v>
      </c>
      <c r="N42" s="41"/>
      <c r="O42" s="89"/>
      <c r="P42" s="41" t="s">
        <v>400</v>
      </c>
      <c r="Q42" s="41" t="s">
        <v>400</v>
      </c>
      <c r="R42" s="41" t="s">
        <v>400</v>
      </c>
      <c r="S42" s="41" t="s">
        <v>400</v>
      </c>
      <c r="T42" s="41" t="s">
        <v>400</v>
      </c>
      <c r="U42" s="41" t="s">
        <v>113</v>
      </c>
      <c r="V42" s="41" t="s">
        <v>400</v>
      </c>
    </row>
    <row r="43" spans="1:22" s="57" customFormat="1" ht="27" customHeight="1" x14ac:dyDescent="0.35">
      <c r="A43" s="118" t="s">
        <v>73</v>
      </c>
      <c r="B43" s="94" t="s">
        <v>23</v>
      </c>
      <c r="C43" s="41">
        <v>2018</v>
      </c>
      <c r="D43" s="43" t="s">
        <v>728</v>
      </c>
      <c r="E43" s="41" t="s">
        <v>292</v>
      </c>
      <c r="F43" s="57" t="s">
        <v>499</v>
      </c>
      <c r="G43" s="41" t="s">
        <v>729</v>
      </c>
      <c r="H43" s="41" t="s">
        <v>39</v>
      </c>
      <c r="I43" s="41" t="s">
        <v>7</v>
      </c>
      <c r="J43" s="41" t="s">
        <v>325</v>
      </c>
      <c r="K43" s="41" t="s">
        <v>339</v>
      </c>
      <c r="L43" s="41" t="s">
        <v>14</v>
      </c>
      <c r="M43" s="41" t="s">
        <v>14</v>
      </c>
      <c r="N43" s="41"/>
      <c r="O43" s="89"/>
      <c r="P43" s="41" t="s">
        <v>400</v>
      </c>
      <c r="Q43" s="41" t="s">
        <v>400</v>
      </c>
      <c r="R43" s="41" t="s">
        <v>400</v>
      </c>
      <c r="S43" s="41" t="s">
        <v>400</v>
      </c>
      <c r="T43" s="41" t="s">
        <v>400</v>
      </c>
      <c r="U43" s="41" t="s">
        <v>292</v>
      </c>
      <c r="V43" s="41" t="s">
        <v>400</v>
      </c>
    </row>
    <row r="44" spans="1:22" s="57" customFormat="1" ht="25.5" customHeight="1" x14ac:dyDescent="0.35">
      <c r="A44" s="118" t="s">
        <v>123</v>
      </c>
      <c r="B44" s="41" t="s">
        <v>23</v>
      </c>
      <c r="C44" s="41">
        <v>2018</v>
      </c>
      <c r="D44" s="67" t="s">
        <v>298</v>
      </c>
      <c r="E44" s="41" t="s">
        <v>1183</v>
      </c>
      <c r="F44" s="57" t="s">
        <v>797</v>
      </c>
      <c r="G44" s="41" t="s">
        <v>798</v>
      </c>
      <c r="H44" s="41" t="s">
        <v>25</v>
      </c>
      <c r="I44" s="41" t="s">
        <v>7</v>
      </c>
      <c r="J44" s="41" t="s">
        <v>325</v>
      </c>
      <c r="K44" s="41" t="s">
        <v>345</v>
      </c>
      <c r="L44" s="41" t="s">
        <v>14</v>
      </c>
      <c r="M44" s="41" t="s">
        <v>14</v>
      </c>
      <c r="N44" s="41"/>
      <c r="O44" s="89"/>
      <c r="P44" s="41" t="s">
        <v>400</v>
      </c>
      <c r="Q44" s="41" t="s">
        <v>400</v>
      </c>
      <c r="R44" s="41" t="s">
        <v>400</v>
      </c>
      <c r="S44" s="41" t="s">
        <v>400</v>
      </c>
      <c r="T44" s="41" t="s">
        <v>400</v>
      </c>
      <c r="U44" s="41" t="s">
        <v>1183</v>
      </c>
      <c r="V44" s="41"/>
    </row>
    <row r="45" spans="1:22" s="57" customFormat="1" ht="25.5" customHeight="1" x14ac:dyDescent="0.35">
      <c r="A45" s="121" t="s">
        <v>123</v>
      </c>
      <c r="B45" s="41" t="s">
        <v>23</v>
      </c>
      <c r="C45" s="41">
        <v>2018</v>
      </c>
      <c r="D45" s="67">
        <v>3490</v>
      </c>
      <c r="E45" s="41" t="s">
        <v>292</v>
      </c>
      <c r="F45" s="57" t="s">
        <v>1071</v>
      </c>
      <c r="G45" s="41" t="s">
        <v>681</v>
      </c>
      <c r="H45" s="41" t="s">
        <v>25</v>
      </c>
      <c r="I45" s="41" t="s">
        <v>10</v>
      </c>
      <c r="J45" s="41" t="s">
        <v>325</v>
      </c>
      <c r="K45" s="41" t="s">
        <v>343</v>
      </c>
      <c r="L45" s="41" t="s">
        <v>13</v>
      </c>
      <c r="M45" s="41" t="s">
        <v>13</v>
      </c>
      <c r="N45" s="41" t="s">
        <v>13</v>
      </c>
      <c r="O45" s="89" t="s">
        <v>403</v>
      </c>
      <c r="P45" s="41" t="s">
        <v>13</v>
      </c>
      <c r="Q45" s="41" t="s">
        <v>1245</v>
      </c>
      <c r="R45" s="41" t="s">
        <v>14</v>
      </c>
      <c r="S45" s="41" t="s">
        <v>1072</v>
      </c>
      <c r="T45" s="41"/>
      <c r="U45" s="41" t="s">
        <v>292</v>
      </c>
      <c r="V45" s="41"/>
    </row>
    <row r="46" spans="1:22" s="57" customFormat="1" ht="25.5" customHeight="1" x14ac:dyDescent="0.35">
      <c r="A46" s="121" t="s">
        <v>35</v>
      </c>
      <c r="B46" s="41" t="s">
        <v>23</v>
      </c>
      <c r="C46" s="41">
        <v>2018</v>
      </c>
      <c r="D46" s="67" t="s">
        <v>707</v>
      </c>
      <c r="E46" s="41" t="s">
        <v>292</v>
      </c>
      <c r="F46" s="57" t="s">
        <v>41</v>
      </c>
      <c r="G46" s="41" t="s">
        <v>42</v>
      </c>
      <c r="H46" s="41" t="s">
        <v>25</v>
      </c>
      <c r="I46" s="41" t="s">
        <v>10</v>
      </c>
      <c r="J46" s="41" t="s">
        <v>402</v>
      </c>
      <c r="K46" s="41" t="s">
        <v>339</v>
      </c>
      <c r="L46" s="41" t="s">
        <v>13</v>
      </c>
      <c r="M46" s="41" t="s">
        <v>13</v>
      </c>
      <c r="N46" s="41" t="s">
        <v>13</v>
      </c>
      <c r="O46" s="89" t="s">
        <v>403</v>
      </c>
      <c r="P46" s="41" t="s">
        <v>13</v>
      </c>
      <c r="Q46" s="41" t="s">
        <v>1246</v>
      </c>
      <c r="R46" s="41" t="s">
        <v>14</v>
      </c>
      <c r="S46" s="41" t="s">
        <v>1001</v>
      </c>
      <c r="T46" s="41"/>
      <c r="U46" s="41" t="s">
        <v>292</v>
      </c>
      <c r="V46" s="41"/>
    </row>
    <row r="47" spans="1:22" s="57" customFormat="1" ht="25.5" customHeight="1" x14ac:dyDescent="0.35">
      <c r="A47" s="121" t="s">
        <v>35</v>
      </c>
      <c r="B47" s="41" t="s">
        <v>23</v>
      </c>
      <c r="C47" s="41">
        <v>2018</v>
      </c>
      <c r="D47" s="67" t="s">
        <v>710</v>
      </c>
      <c r="E47" s="41" t="s">
        <v>292</v>
      </c>
      <c r="F47" s="57" t="s">
        <v>429</v>
      </c>
      <c r="G47" s="41" t="s">
        <v>37</v>
      </c>
      <c r="H47" s="41" t="s">
        <v>39</v>
      </c>
      <c r="I47" s="41" t="s">
        <v>10</v>
      </c>
      <c r="J47" s="41" t="s">
        <v>326</v>
      </c>
      <c r="K47" s="41" t="s">
        <v>339</v>
      </c>
      <c r="L47" s="41" t="s">
        <v>13</v>
      </c>
      <c r="M47" s="41" t="s">
        <v>13</v>
      </c>
      <c r="N47" s="41" t="s">
        <v>13</v>
      </c>
      <c r="O47" s="89" t="s">
        <v>678</v>
      </c>
      <c r="P47" s="41" t="s">
        <v>14</v>
      </c>
      <c r="Q47" s="41" t="s">
        <v>64</v>
      </c>
      <c r="R47" s="41" t="s">
        <v>14</v>
      </c>
      <c r="S47" s="41" t="s">
        <v>1075</v>
      </c>
      <c r="T47" s="41"/>
      <c r="U47" s="41" t="s">
        <v>292</v>
      </c>
      <c r="V47" s="41" t="s">
        <v>400</v>
      </c>
    </row>
    <row r="48" spans="1:22" s="57" customFormat="1" ht="25.5" customHeight="1" x14ac:dyDescent="0.35">
      <c r="A48" s="118" t="s">
        <v>35</v>
      </c>
      <c r="B48" s="41" t="s">
        <v>23</v>
      </c>
      <c r="C48" s="41">
        <v>2018</v>
      </c>
      <c r="D48" s="67" t="s">
        <v>659</v>
      </c>
      <c r="E48" s="41" t="s">
        <v>292</v>
      </c>
      <c r="F48" s="57" t="s">
        <v>444</v>
      </c>
      <c r="G48" s="41" t="s">
        <v>37</v>
      </c>
      <c r="H48" s="41" t="s">
        <v>39</v>
      </c>
      <c r="I48" s="41" t="s">
        <v>378</v>
      </c>
      <c r="J48" s="41" t="s">
        <v>326</v>
      </c>
      <c r="K48" s="41" t="s">
        <v>445</v>
      </c>
      <c r="L48" s="41" t="s">
        <v>13</v>
      </c>
      <c r="M48" s="41" t="s">
        <v>14</v>
      </c>
      <c r="N48" s="41"/>
      <c r="O48" s="89"/>
      <c r="P48" s="41" t="s">
        <v>400</v>
      </c>
      <c r="Q48" s="41" t="s">
        <v>400</v>
      </c>
      <c r="R48" s="41" t="s">
        <v>400</v>
      </c>
      <c r="S48" s="41" t="s">
        <v>400</v>
      </c>
      <c r="T48" s="41" t="s">
        <v>400</v>
      </c>
      <c r="U48" s="41" t="s">
        <v>292</v>
      </c>
      <c r="V48" s="41" t="s">
        <v>400</v>
      </c>
    </row>
    <row r="49" spans="1:22" s="57" customFormat="1" ht="25.5" customHeight="1" x14ac:dyDescent="0.35">
      <c r="A49" s="118" t="s">
        <v>35</v>
      </c>
      <c r="B49" s="41" t="s">
        <v>23</v>
      </c>
      <c r="C49" s="41">
        <v>2018</v>
      </c>
      <c r="D49" s="67" t="s">
        <v>714</v>
      </c>
      <c r="E49" s="41" t="s">
        <v>292</v>
      </c>
      <c r="F49" s="57" t="s">
        <v>446</v>
      </c>
      <c r="G49" s="41" t="s">
        <v>37</v>
      </c>
      <c r="H49" s="41" t="s">
        <v>39</v>
      </c>
      <c r="I49" s="41" t="s">
        <v>378</v>
      </c>
      <c r="J49" s="41" t="s">
        <v>326</v>
      </c>
      <c r="K49" s="41" t="s">
        <v>447</v>
      </c>
      <c r="L49" s="41" t="s">
        <v>13</v>
      </c>
      <c r="M49" s="41" t="s">
        <v>14</v>
      </c>
      <c r="N49" s="41"/>
      <c r="O49" s="89"/>
      <c r="P49" s="41" t="s">
        <v>400</v>
      </c>
      <c r="Q49" s="41" t="s">
        <v>400</v>
      </c>
      <c r="R49" s="41" t="s">
        <v>400</v>
      </c>
      <c r="S49" s="41" t="s">
        <v>400</v>
      </c>
      <c r="T49" s="41" t="s">
        <v>400</v>
      </c>
      <c r="U49" s="41" t="s">
        <v>292</v>
      </c>
      <c r="V49" s="41" t="s">
        <v>400</v>
      </c>
    </row>
    <row r="50" spans="1:22" s="59" customFormat="1" ht="25.5" customHeight="1" x14ac:dyDescent="0.35">
      <c r="A50" s="118" t="s">
        <v>153</v>
      </c>
      <c r="B50" s="41" t="s">
        <v>23</v>
      </c>
      <c r="C50" s="41">
        <v>2018</v>
      </c>
      <c r="D50" s="43" t="s">
        <v>730</v>
      </c>
      <c r="E50" s="41" t="s">
        <v>292</v>
      </c>
      <c r="F50" s="57" t="s">
        <v>500</v>
      </c>
      <c r="G50" s="41" t="s">
        <v>731</v>
      </c>
      <c r="H50" s="41" t="s">
        <v>25</v>
      </c>
      <c r="I50" s="41" t="s">
        <v>6</v>
      </c>
      <c r="J50" s="41" t="s">
        <v>501</v>
      </c>
      <c r="K50" s="41" t="s">
        <v>338</v>
      </c>
      <c r="L50" s="41" t="s">
        <v>13</v>
      </c>
      <c r="M50" s="41" t="s">
        <v>13</v>
      </c>
      <c r="N50" s="41" t="s">
        <v>13</v>
      </c>
      <c r="O50" s="89" t="s">
        <v>403</v>
      </c>
      <c r="P50" s="41" t="s">
        <v>13</v>
      </c>
      <c r="Q50" s="41" t="s">
        <v>502</v>
      </c>
      <c r="R50" s="41" t="s">
        <v>13</v>
      </c>
      <c r="S50" s="41"/>
      <c r="T50" s="41" t="s">
        <v>503</v>
      </c>
      <c r="U50" s="41" t="s">
        <v>292</v>
      </c>
      <c r="V50" s="41" t="s">
        <v>400</v>
      </c>
    </row>
    <row r="51" spans="1:22" s="59" customFormat="1" ht="25.5" customHeight="1" x14ac:dyDescent="0.35">
      <c r="A51" s="121" t="s">
        <v>194</v>
      </c>
      <c r="B51" s="41" t="s">
        <v>23</v>
      </c>
      <c r="C51" s="41">
        <v>2018</v>
      </c>
      <c r="D51" s="43" t="s">
        <v>651</v>
      </c>
      <c r="E51" s="41" t="s">
        <v>292</v>
      </c>
      <c r="F51" s="57" t="s">
        <v>470</v>
      </c>
      <c r="G51" s="41" t="s">
        <v>622</v>
      </c>
      <c r="H51" s="41" t="s">
        <v>39</v>
      </c>
      <c r="I51" s="41" t="s">
        <v>10</v>
      </c>
      <c r="J51" s="41" t="s">
        <v>328</v>
      </c>
      <c r="K51" s="41" t="s">
        <v>341</v>
      </c>
      <c r="L51" s="41" t="s">
        <v>13</v>
      </c>
      <c r="M51" s="41" t="s">
        <v>13</v>
      </c>
      <c r="N51" s="41" t="s">
        <v>13</v>
      </c>
      <c r="O51" s="89" t="s">
        <v>403</v>
      </c>
      <c r="P51" s="41" t="s">
        <v>13</v>
      </c>
      <c r="Q51" s="41" t="s">
        <v>471</v>
      </c>
      <c r="R51" s="41" t="s">
        <v>13</v>
      </c>
      <c r="S51" s="41"/>
      <c r="T51" s="41" t="s">
        <v>472</v>
      </c>
      <c r="U51" s="41" t="s">
        <v>292</v>
      </c>
      <c r="V51" s="41" t="s">
        <v>400</v>
      </c>
    </row>
    <row r="52" spans="1:22" s="66" customFormat="1" ht="25.5" customHeight="1" x14ac:dyDescent="0.35">
      <c r="A52" s="118" t="s">
        <v>194</v>
      </c>
      <c r="B52" s="41" t="s">
        <v>23</v>
      </c>
      <c r="C52" s="41">
        <v>2018</v>
      </c>
      <c r="D52" s="43" t="s">
        <v>649</v>
      </c>
      <c r="E52" s="41" t="s">
        <v>292</v>
      </c>
      <c r="F52" s="57" t="s">
        <v>481</v>
      </c>
      <c r="G52" s="41" t="s">
        <v>622</v>
      </c>
      <c r="H52" s="41" t="s">
        <v>39</v>
      </c>
      <c r="I52" s="41" t="s">
        <v>10</v>
      </c>
      <c r="J52" s="41" t="s">
        <v>326</v>
      </c>
      <c r="K52" s="41" t="s">
        <v>349</v>
      </c>
      <c r="L52" s="41" t="s">
        <v>13</v>
      </c>
      <c r="M52" s="41" t="s">
        <v>13</v>
      </c>
      <c r="N52" s="41" t="s">
        <v>13</v>
      </c>
      <c r="O52" s="89" t="s">
        <v>403</v>
      </c>
      <c r="P52" s="41" t="s">
        <v>13</v>
      </c>
      <c r="Q52" s="41" t="s">
        <v>984</v>
      </c>
      <c r="R52" s="41" t="s">
        <v>13</v>
      </c>
      <c r="S52" s="41"/>
      <c r="T52" s="41" t="s">
        <v>472</v>
      </c>
      <c r="U52" s="41" t="s">
        <v>292</v>
      </c>
      <c r="V52" s="41" t="s">
        <v>400</v>
      </c>
    </row>
    <row r="53" spans="1:22" s="57" customFormat="1" ht="25.5" customHeight="1" x14ac:dyDescent="0.35">
      <c r="A53" s="118" t="s">
        <v>194</v>
      </c>
      <c r="B53" s="41" t="s">
        <v>23</v>
      </c>
      <c r="C53" s="41">
        <v>2018</v>
      </c>
      <c r="D53" s="43" t="s">
        <v>648</v>
      </c>
      <c r="E53" s="41" t="s">
        <v>292</v>
      </c>
      <c r="F53" s="57" t="s">
        <v>482</v>
      </c>
      <c r="G53" s="41" t="s">
        <v>622</v>
      </c>
      <c r="H53" s="41" t="s">
        <v>39</v>
      </c>
      <c r="I53" s="41" t="s">
        <v>10</v>
      </c>
      <c r="J53" s="41" t="s">
        <v>326</v>
      </c>
      <c r="K53" s="41" t="s">
        <v>349</v>
      </c>
      <c r="L53" s="41" t="s">
        <v>13</v>
      </c>
      <c r="M53" s="41" t="s">
        <v>13</v>
      </c>
      <c r="N53" s="41" t="s">
        <v>13</v>
      </c>
      <c r="O53" s="89" t="s">
        <v>403</v>
      </c>
      <c r="P53" s="41" t="s">
        <v>13</v>
      </c>
      <c r="Q53" s="41" t="s">
        <v>483</v>
      </c>
      <c r="R53" s="41" t="s">
        <v>13</v>
      </c>
      <c r="S53" s="41"/>
      <c r="T53" s="41" t="s">
        <v>472</v>
      </c>
      <c r="U53" s="41" t="s">
        <v>292</v>
      </c>
      <c r="V53" s="41" t="s">
        <v>400</v>
      </c>
    </row>
    <row r="54" spans="1:22" s="57" customFormat="1" ht="40.5" customHeight="1" x14ac:dyDescent="0.35">
      <c r="A54" s="118" t="s">
        <v>194</v>
      </c>
      <c r="B54" s="41" t="s">
        <v>23</v>
      </c>
      <c r="C54" s="41">
        <v>2018</v>
      </c>
      <c r="D54" s="43" t="s">
        <v>647</v>
      </c>
      <c r="E54" s="41" t="s">
        <v>292</v>
      </c>
      <c r="F54" s="57" t="s">
        <v>484</v>
      </c>
      <c r="G54" s="41" t="s">
        <v>622</v>
      </c>
      <c r="H54" s="41" t="s">
        <v>39</v>
      </c>
      <c r="I54" s="41" t="s">
        <v>10</v>
      </c>
      <c r="J54" s="41" t="s">
        <v>328</v>
      </c>
      <c r="K54" s="41" t="s">
        <v>349</v>
      </c>
      <c r="L54" s="41" t="s">
        <v>13</v>
      </c>
      <c r="M54" s="41" t="s">
        <v>13</v>
      </c>
      <c r="N54" s="41" t="s">
        <v>13</v>
      </c>
      <c r="O54" s="89" t="s">
        <v>403</v>
      </c>
      <c r="P54" s="41" t="s">
        <v>13</v>
      </c>
      <c r="Q54" s="41" t="s">
        <v>485</v>
      </c>
      <c r="R54" s="41" t="s">
        <v>13</v>
      </c>
      <c r="S54" s="41"/>
      <c r="T54" s="41" t="s">
        <v>472</v>
      </c>
      <c r="U54" s="41" t="s">
        <v>292</v>
      </c>
      <c r="V54" s="41" t="s">
        <v>400</v>
      </c>
    </row>
    <row r="55" spans="1:22" s="66" customFormat="1" ht="25.5" customHeight="1" x14ac:dyDescent="0.35">
      <c r="A55" s="118" t="s">
        <v>194</v>
      </c>
      <c r="B55" s="41" t="s">
        <v>23</v>
      </c>
      <c r="C55" s="41">
        <v>2018</v>
      </c>
      <c r="D55" s="43" t="s">
        <v>646</v>
      </c>
      <c r="E55" s="41" t="s">
        <v>292</v>
      </c>
      <c r="F55" s="57" t="s">
        <v>486</v>
      </c>
      <c r="G55" s="41" t="s">
        <v>622</v>
      </c>
      <c r="H55" s="41" t="s">
        <v>39</v>
      </c>
      <c r="I55" s="41" t="s">
        <v>10</v>
      </c>
      <c r="J55" s="41" t="s">
        <v>328</v>
      </c>
      <c r="K55" s="41" t="s">
        <v>349</v>
      </c>
      <c r="L55" s="41" t="s">
        <v>13</v>
      </c>
      <c r="M55" s="41" t="s">
        <v>13</v>
      </c>
      <c r="N55" s="41" t="s">
        <v>13</v>
      </c>
      <c r="O55" s="89" t="s">
        <v>403</v>
      </c>
      <c r="P55" s="41" t="s">
        <v>13</v>
      </c>
      <c r="Q55" s="41" t="s">
        <v>985</v>
      </c>
      <c r="R55" s="41" t="s">
        <v>13</v>
      </c>
      <c r="S55" s="41"/>
      <c r="T55" s="41" t="s">
        <v>673</v>
      </c>
      <c r="U55" s="41" t="s">
        <v>292</v>
      </c>
      <c r="V55" s="41" t="s">
        <v>400</v>
      </c>
    </row>
    <row r="56" spans="1:22" s="57" customFormat="1" ht="25.5" customHeight="1" x14ac:dyDescent="0.35">
      <c r="A56" s="122" t="s">
        <v>96</v>
      </c>
      <c r="B56" s="94" t="s">
        <v>23</v>
      </c>
      <c r="C56" s="41">
        <v>2018</v>
      </c>
      <c r="D56" s="43" t="s">
        <v>738</v>
      </c>
      <c r="E56" s="41" t="s">
        <v>292</v>
      </c>
      <c r="F56" s="57" t="s">
        <v>520</v>
      </c>
      <c r="G56" s="41" t="s">
        <v>521</v>
      </c>
      <c r="H56" s="41" t="s">
        <v>25</v>
      </c>
      <c r="I56" s="41" t="s">
        <v>10</v>
      </c>
      <c r="J56" s="41" t="s">
        <v>346</v>
      </c>
      <c r="K56" s="41" t="s">
        <v>1073</v>
      </c>
      <c r="L56" s="41" t="s">
        <v>14</v>
      </c>
      <c r="M56" s="41" t="s">
        <v>13</v>
      </c>
      <c r="N56" s="41" t="s">
        <v>13</v>
      </c>
      <c r="O56" s="89" t="s">
        <v>492</v>
      </c>
      <c r="P56" s="41" t="s">
        <v>14</v>
      </c>
      <c r="Q56" s="41" t="s">
        <v>522</v>
      </c>
      <c r="R56" s="41" t="s">
        <v>14</v>
      </c>
      <c r="S56" s="41" t="s">
        <v>523</v>
      </c>
      <c r="T56" s="41"/>
      <c r="U56" s="139" t="s">
        <v>292</v>
      </c>
      <c r="V56" s="41" t="s">
        <v>400</v>
      </c>
    </row>
    <row r="57" spans="1:22" s="66" customFormat="1" ht="25.5" customHeight="1" x14ac:dyDescent="0.35">
      <c r="A57" s="122" t="s">
        <v>96</v>
      </c>
      <c r="B57" s="94" t="s">
        <v>23</v>
      </c>
      <c r="C57" s="41">
        <v>2018</v>
      </c>
      <c r="D57" s="43" t="s">
        <v>739</v>
      </c>
      <c r="E57" s="41" t="s">
        <v>292</v>
      </c>
      <c r="F57" s="57" t="s">
        <v>524</v>
      </c>
      <c r="G57" s="41" t="s">
        <v>680</v>
      </c>
      <c r="H57" s="41" t="s">
        <v>25</v>
      </c>
      <c r="I57" s="41" t="s">
        <v>10</v>
      </c>
      <c r="J57" s="41" t="s">
        <v>346</v>
      </c>
      <c r="K57" s="41" t="s">
        <v>525</v>
      </c>
      <c r="L57" s="41" t="s">
        <v>13</v>
      </c>
      <c r="M57" s="41" t="s">
        <v>13</v>
      </c>
      <c r="N57" s="41" t="s">
        <v>13</v>
      </c>
      <c r="O57" s="89" t="s">
        <v>492</v>
      </c>
      <c r="P57" s="41" t="s">
        <v>14</v>
      </c>
      <c r="Q57" s="41" t="s">
        <v>526</v>
      </c>
      <c r="R57" s="41" t="s">
        <v>14</v>
      </c>
      <c r="S57" s="41" t="s">
        <v>527</v>
      </c>
      <c r="T57" s="41"/>
      <c r="U57" s="41" t="s">
        <v>292</v>
      </c>
      <c r="V57" s="41" t="s">
        <v>400</v>
      </c>
    </row>
    <row r="58" spans="1:22" s="57" customFormat="1" ht="25.5" customHeight="1" x14ac:dyDescent="0.35">
      <c r="A58" s="122" t="s">
        <v>96</v>
      </c>
      <c r="B58" s="94" t="s">
        <v>23</v>
      </c>
      <c r="C58" s="41">
        <v>2018</v>
      </c>
      <c r="D58" s="43" t="s">
        <v>740</v>
      </c>
      <c r="E58" s="41" t="s">
        <v>292</v>
      </c>
      <c r="F58" s="57" t="s">
        <v>528</v>
      </c>
      <c r="G58" s="41" t="s">
        <v>680</v>
      </c>
      <c r="H58" s="41" t="s">
        <v>25</v>
      </c>
      <c r="I58" s="41" t="s">
        <v>10</v>
      </c>
      <c r="J58" s="41" t="s">
        <v>346</v>
      </c>
      <c r="K58" s="41" t="s">
        <v>525</v>
      </c>
      <c r="L58" s="41" t="s">
        <v>13</v>
      </c>
      <c r="M58" s="41" t="s">
        <v>13</v>
      </c>
      <c r="N58" s="41" t="s">
        <v>13</v>
      </c>
      <c r="O58" s="89" t="s">
        <v>492</v>
      </c>
      <c r="P58" s="41" t="s">
        <v>14</v>
      </c>
      <c r="Q58" s="41" t="s">
        <v>526</v>
      </c>
      <c r="R58" s="41" t="s">
        <v>14</v>
      </c>
      <c r="S58" s="41" t="s">
        <v>529</v>
      </c>
      <c r="T58" s="41"/>
      <c r="U58" s="41" t="s">
        <v>292</v>
      </c>
      <c r="V58" s="41" t="s">
        <v>400</v>
      </c>
    </row>
    <row r="59" spans="1:22" s="66" customFormat="1" ht="25.5" customHeight="1" x14ac:dyDescent="0.35">
      <c r="A59" s="122" t="s">
        <v>96</v>
      </c>
      <c r="B59" s="94" t="s">
        <v>23</v>
      </c>
      <c r="C59" s="41">
        <v>2018</v>
      </c>
      <c r="D59" s="43" t="s">
        <v>741</v>
      </c>
      <c r="E59" s="41" t="s">
        <v>292</v>
      </c>
      <c r="F59" s="57" t="s">
        <v>530</v>
      </c>
      <c r="G59" s="41" t="s">
        <v>680</v>
      </c>
      <c r="H59" s="41" t="s">
        <v>25</v>
      </c>
      <c r="I59" s="41" t="s">
        <v>10</v>
      </c>
      <c r="J59" s="41" t="s">
        <v>1074</v>
      </c>
      <c r="K59" s="41" t="s">
        <v>525</v>
      </c>
      <c r="L59" s="41" t="s">
        <v>13</v>
      </c>
      <c r="M59" s="41" t="s">
        <v>13</v>
      </c>
      <c r="N59" s="41" t="s">
        <v>13</v>
      </c>
      <c r="O59" s="89" t="s">
        <v>492</v>
      </c>
      <c r="P59" s="41" t="s">
        <v>14</v>
      </c>
      <c r="Q59" s="41" t="s">
        <v>531</v>
      </c>
      <c r="R59" s="41" t="s">
        <v>14</v>
      </c>
      <c r="S59" s="41" t="s">
        <v>532</v>
      </c>
      <c r="T59" s="41"/>
      <c r="U59" s="41" t="s">
        <v>292</v>
      </c>
      <c r="V59" s="41" t="s">
        <v>400</v>
      </c>
    </row>
    <row r="60" spans="1:22" s="57" customFormat="1" ht="25.5" customHeight="1" x14ac:dyDescent="0.35">
      <c r="A60" s="118" t="s">
        <v>96</v>
      </c>
      <c r="B60" s="41" t="s">
        <v>23</v>
      </c>
      <c r="C60" s="41">
        <v>2018</v>
      </c>
      <c r="D60" s="43" t="s">
        <v>746</v>
      </c>
      <c r="E60" s="41" t="s">
        <v>1182</v>
      </c>
      <c r="F60" s="57" t="s">
        <v>243</v>
      </c>
      <c r="G60" s="41" t="s">
        <v>1077</v>
      </c>
      <c r="H60" s="41" t="s">
        <v>25</v>
      </c>
      <c r="I60" s="41" t="s">
        <v>5</v>
      </c>
      <c r="J60" s="41" t="s">
        <v>544</v>
      </c>
      <c r="K60" s="41" t="s">
        <v>334</v>
      </c>
      <c r="L60" s="41" t="s">
        <v>13</v>
      </c>
      <c r="M60" s="41" t="s">
        <v>14</v>
      </c>
      <c r="N60" s="41" t="s">
        <v>13</v>
      </c>
      <c r="O60" s="89" t="s">
        <v>492</v>
      </c>
      <c r="P60" s="41" t="s">
        <v>14</v>
      </c>
      <c r="Q60" s="41" t="s">
        <v>545</v>
      </c>
      <c r="R60" s="41" t="s">
        <v>14</v>
      </c>
      <c r="S60" s="41" t="s">
        <v>546</v>
      </c>
      <c r="T60" s="41"/>
      <c r="U60" s="139" t="s">
        <v>1182</v>
      </c>
      <c r="V60" s="41" t="s">
        <v>1069</v>
      </c>
    </row>
    <row r="61" spans="1:22" s="66" customFormat="1" ht="25.5" customHeight="1" x14ac:dyDescent="0.35">
      <c r="A61" s="118" t="s">
        <v>96</v>
      </c>
      <c r="B61" s="41" t="s">
        <v>23</v>
      </c>
      <c r="C61" s="41">
        <v>2018</v>
      </c>
      <c r="D61" s="43" t="s">
        <v>747</v>
      </c>
      <c r="E61" s="41" t="s">
        <v>1182</v>
      </c>
      <c r="F61" s="57" t="s">
        <v>547</v>
      </c>
      <c r="G61" s="41" t="s">
        <v>495</v>
      </c>
      <c r="H61" s="41" t="s">
        <v>25</v>
      </c>
      <c r="I61" s="41" t="s">
        <v>5</v>
      </c>
      <c r="J61" s="41" t="s">
        <v>748</v>
      </c>
      <c r="K61" s="41" t="s">
        <v>548</v>
      </c>
      <c r="L61" s="41" t="s">
        <v>13</v>
      </c>
      <c r="M61" s="41" t="s">
        <v>13</v>
      </c>
      <c r="N61" s="41" t="s">
        <v>13</v>
      </c>
      <c r="O61" s="89" t="s">
        <v>549</v>
      </c>
      <c r="P61" s="41" t="s">
        <v>13</v>
      </c>
      <c r="Q61" s="41" t="s">
        <v>550</v>
      </c>
      <c r="R61" s="41" t="s">
        <v>13</v>
      </c>
      <c r="S61" s="41"/>
      <c r="T61" s="41" t="s">
        <v>317</v>
      </c>
      <c r="U61" s="41" t="s">
        <v>1182</v>
      </c>
      <c r="V61" s="41" t="s">
        <v>1069</v>
      </c>
    </row>
    <row r="62" spans="1:22" s="57" customFormat="1" ht="25.5" customHeight="1" x14ac:dyDescent="0.35">
      <c r="A62" s="118" t="s">
        <v>96</v>
      </c>
      <c r="B62" s="41" t="s">
        <v>23</v>
      </c>
      <c r="C62" s="41">
        <v>2018</v>
      </c>
      <c r="D62" s="43" t="s">
        <v>749</v>
      </c>
      <c r="E62" s="41" t="s">
        <v>292</v>
      </c>
      <c r="F62" s="57" t="s">
        <v>551</v>
      </c>
      <c r="G62" s="41" t="s">
        <v>552</v>
      </c>
      <c r="H62" s="41" t="s">
        <v>25</v>
      </c>
      <c r="I62" s="41" t="s">
        <v>7</v>
      </c>
      <c r="J62" s="41" t="s">
        <v>331</v>
      </c>
      <c r="K62" s="41" t="s">
        <v>669</v>
      </c>
      <c r="L62" s="41" t="s">
        <v>14</v>
      </c>
      <c r="M62" s="41" t="s">
        <v>14</v>
      </c>
      <c r="N62" s="41" t="s">
        <v>14</v>
      </c>
      <c r="O62" s="89" t="s">
        <v>26</v>
      </c>
      <c r="P62" s="41" t="s">
        <v>14</v>
      </c>
      <c r="Q62" s="41" t="s">
        <v>986</v>
      </c>
      <c r="R62" s="41" t="s">
        <v>14</v>
      </c>
      <c r="S62" s="41" t="s">
        <v>1003</v>
      </c>
      <c r="T62" s="41"/>
      <c r="U62" s="139" t="s">
        <v>292</v>
      </c>
      <c r="V62" s="41" t="s">
        <v>400</v>
      </c>
    </row>
    <row r="63" spans="1:22" s="66" customFormat="1" ht="25.5" customHeight="1" x14ac:dyDescent="0.35">
      <c r="A63" s="118" t="s">
        <v>34</v>
      </c>
      <c r="B63" s="89" t="s">
        <v>23</v>
      </c>
      <c r="C63" s="89">
        <v>2018</v>
      </c>
      <c r="D63" s="90" t="s">
        <v>667</v>
      </c>
      <c r="E63" s="89" t="s">
        <v>292</v>
      </c>
      <c r="F63" s="81" t="s">
        <v>399</v>
      </c>
      <c r="G63" s="89" t="s">
        <v>45</v>
      </c>
      <c r="H63" s="89" t="s">
        <v>39</v>
      </c>
      <c r="I63" s="89" t="s">
        <v>7</v>
      </c>
      <c r="J63" s="41" t="s">
        <v>1078</v>
      </c>
      <c r="K63" s="89" t="s">
        <v>332</v>
      </c>
      <c r="L63" s="89" t="s">
        <v>14</v>
      </c>
      <c r="M63" s="89" t="s">
        <v>14</v>
      </c>
      <c r="N63" s="89"/>
      <c r="O63" s="89"/>
      <c r="P63" s="89" t="s">
        <v>400</v>
      </c>
      <c r="Q63" s="41" t="s">
        <v>400</v>
      </c>
      <c r="R63" s="89" t="s">
        <v>400</v>
      </c>
      <c r="S63" s="41" t="s">
        <v>400</v>
      </c>
      <c r="T63" s="41" t="s">
        <v>400</v>
      </c>
      <c r="U63" s="89" t="s">
        <v>292</v>
      </c>
      <c r="V63" s="89" t="s">
        <v>400</v>
      </c>
    </row>
    <row r="64" spans="1:22" s="57" customFormat="1" ht="25.5" customHeight="1" x14ac:dyDescent="0.35">
      <c r="A64" s="125" t="s">
        <v>34</v>
      </c>
      <c r="B64" s="89" t="s">
        <v>23</v>
      </c>
      <c r="C64" s="89">
        <v>2018</v>
      </c>
      <c r="D64" s="90" t="s">
        <v>666</v>
      </c>
      <c r="E64" s="89" t="s">
        <v>292</v>
      </c>
      <c r="F64" s="81" t="s">
        <v>401</v>
      </c>
      <c r="G64" s="89" t="s">
        <v>679</v>
      </c>
      <c r="H64" s="89" t="s">
        <v>39</v>
      </c>
      <c r="I64" s="89" t="s">
        <v>7</v>
      </c>
      <c r="J64" s="41" t="s">
        <v>325</v>
      </c>
      <c r="K64" s="89" t="s">
        <v>338</v>
      </c>
      <c r="L64" s="89" t="s">
        <v>14</v>
      </c>
      <c r="M64" s="89" t="s">
        <v>14</v>
      </c>
      <c r="N64" s="89"/>
      <c r="O64" s="89"/>
      <c r="P64" s="89" t="s">
        <v>400</v>
      </c>
      <c r="Q64" s="41" t="s">
        <v>400</v>
      </c>
      <c r="R64" s="89" t="s">
        <v>400</v>
      </c>
      <c r="S64" s="41" t="s">
        <v>400</v>
      </c>
      <c r="T64" s="41" t="s">
        <v>400</v>
      </c>
      <c r="U64" s="89" t="s">
        <v>292</v>
      </c>
      <c r="V64" s="89" t="s">
        <v>400</v>
      </c>
    </row>
    <row r="65" spans="1:22" s="57" customFormat="1" ht="25.5" customHeight="1" x14ac:dyDescent="0.35">
      <c r="A65" s="118" t="s">
        <v>34</v>
      </c>
      <c r="B65" s="89" t="s">
        <v>23</v>
      </c>
      <c r="C65" s="89">
        <v>2018</v>
      </c>
      <c r="D65" s="90" t="s">
        <v>665</v>
      </c>
      <c r="E65" s="89" t="s">
        <v>292</v>
      </c>
      <c r="F65" s="81" t="s">
        <v>404</v>
      </c>
      <c r="G65" s="89" t="s">
        <v>112</v>
      </c>
      <c r="H65" s="89" t="s">
        <v>39</v>
      </c>
      <c r="I65" s="89" t="s">
        <v>10</v>
      </c>
      <c r="J65" s="41" t="s">
        <v>326</v>
      </c>
      <c r="K65" s="89" t="s">
        <v>405</v>
      </c>
      <c r="L65" s="89" t="s">
        <v>13</v>
      </c>
      <c r="M65" s="89" t="s">
        <v>13</v>
      </c>
      <c r="N65" s="89" t="s">
        <v>14</v>
      </c>
      <c r="O65" s="89" t="s">
        <v>406</v>
      </c>
      <c r="P65" s="89" t="s">
        <v>14</v>
      </c>
      <c r="Q65" s="41" t="s">
        <v>407</v>
      </c>
      <c r="R65" s="89" t="s">
        <v>14</v>
      </c>
      <c r="S65" s="41" t="s">
        <v>408</v>
      </c>
      <c r="T65" s="41"/>
      <c r="U65" s="89" t="s">
        <v>292</v>
      </c>
      <c r="V65" s="89" t="s">
        <v>400</v>
      </c>
    </row>
    <row r="66" spans="1:22" s="57" customFormat="1" ht="25.5" customHeight="1" x14ac:dyDescent="0.35">
      <c r="A66" s="119" t="s">
        <v>34</v>
      </c>
      <c r="B66" s="101" t="s">
        <v>23</v>
      </c>
      <c r="C66" s="101">
        <v>2018</v>
      </c>
      <c r="D66" s="102" t="s">
        <v>708</v>
      </c>
      <c r="E66" s="101" t="s">
        <v>292</v>
      </c>
      <c r="F66" s="103" t="s">
        <v>409</v>
      </c>
      <c r="G66" s="101" t="s">
        <v>112</v>
      </c>
      <c r="H66" s="101" t="s">
        <v>39</v>
      </c>
      <c r="I66" s="101" t="s">
        <v>10</v>
      </c>
      <c r="J66" s="65" t="s">
        <v>410</v>
      </c>
      <c r="K66" s="101" t="s">
        <v>335</v>
      </c>
      <c r="L66" s="101" t="s">
        <v>13</v>
      </c>
      <c r="M66" s="101" t="s">
        <v>13</v>
      </c>
      <c r="N66" s="101" t="s">
        <v>13</v>
      </c>
      <c r="O66" s="101" t="s">
        <v>1232</v>
      </c>
      <c r="P66" s="101" t="s">
        <v>14</v>
      </c>
      <c r="Q66" s="65" t="s">
        <v>64</v>
      </c>
      <c r="R66" s="101" t="s">
        <v>14</v>
      </c>
      <c r="S66" s="65" t="s">
        <v>411</v>
      </c>
      <c r="T66" s="65"/>
      <c r="U66" s="101" t="s">
        <v>292</v>
      </c>
      <c r="V66" s="101" t="s">
        <v>400</v>
      </c>
    </row>
    <row r="67" spans="1:22" s="57" customFormat="1" ht="25.5" customHeight="1" x14ac:dyDescent="0.35">
      <c r="A67" s="125" t="s">
        <v>34</v>
      </c>
      <c r="B67" s="89" t="s">
        <v>23</v>
      </c>
      <c r="C67" s="89">
        <v>2018</v>
      </c>
      <c r="D67" s="90" t="s">
        <v>672</v>
      </c>
      <c r="E67" s="89" t="s">
        <v>292</v>
      </c>
      <c r="F67" s="81" t="s">
        <v>412</v>
      </c>
      <c r="G67" s="89" t="s">
        <v>112</v>
      </c>
      <c r="H67" s="89" t="s">
        <v>39</v>
      </c>
      <c r="I67" s="89" t="s">
        <v>10</v>
      </c>
      <c r="J67" s="41" t="s">
        <v>410</v>
      </c>
      <c r="K67" s="89" t="s">
        <v>335</v>
      </c>
      <c r="L67" s="89" t="s">
        <v>13</v>
      </c>
      <c r="M67" s="89" t="s">
        <v>13</v>
      </c>
      <c r="N67" s="89" t="s">
        <v>13</v>
      </c>
      <c r="O67" s="89" t="s">
        <v>413</v>
      </c>
      <c r="P67" s="89" t="s">
        <v>14</v>
      </c>
      <c r="Q67" s="41" t="s">
        <v>1251</v>
      </c>
      <c r="R67" s="89" t="s">
        <v>14</v>
      </c>
      <c r="S67" s="41" t="s">
        <v>414</v>
      </c>
      <c r="T67" s="41"/>
      <c r="U67" s="89" t="s">
        <v>292</v>
      </c>
      <c r="V67" s="89" t="s">
        <v>400</v>
      </c>
    </row>
    <row r="68" spans="1:22" s="57" customFormat="1" ht="25.5" customHeight="1" x14ac:dyDescent="0.35">
      <c r="A68" s="125" t="s">
        <v>34</v>
      </c>
      <c r="B68" s="89" t="s">
        <v>23</v>
      </c>
      <c r="C68" s="89">
        <v>2018</v>
      </c>
      <c r="D68" s="90" t="s">
        <v>709</v>
      </c>
      <c r="E68" s="89" t="s">
        <v>292</v>
      </c>
      <c r="F68" s="81" t="s">
        <v>416</v>
      </c>
      <c r="G68" s="89" t="s">
        <v>417</v>
      </c>
      <c r="H68" s="89" t="s">
        <v>39</v>
      </c>
      <c r="I68" s="89" t="s">
        <v>8</v>
      </c>
      <c r="J68" s="41" t="s">
        <v>326</v>
      </c>
      <c r="K68" s="89" t="s">
        <v>334</v>
      </c>
      <c r="L68" s="89" t="s">
        <v>13</v>
      </c>
      <c r="M68" s="89" t="s">
        <v>14</v>
      </c>
      <c r="N68" s="89"/>
      <c r="O68" s="89"/>
      <c r="P68" s="89" t="s">
        <v>400</v>
      </c>
      <c r="Q68" s="41" t="s">
        <v>400</v>
      </c>
      <c r="R68" s="89" t="s">
        <v>400</v>
      </c>
      <c r="S68" s="41" t="s">
        <v>400</v>
      </c>
      <c r="T68" s="41" t="s">
        <v>400</v>
      </c>
      <c r="U68" s="89" t="s">
        <v>292</v>
      </c>
      <c r="V68" s="89" t="s">
        <v>400</v>
      </c>
    </row>
    <row r="69" spans="1:22" s="57" customFormat="1" ht="25.5" customHeight="1" x14ac:dyDescent="0.35">
      <c r="A69" s="118" t="s">
        <v>43</v>
      </c>
      <c r="B69" s="41" t="s">
        <v>23</v>
      </c>
      <c r="C69" s="41">
        <v>2018</v>
      </c>
      <c r="D69" s="43" t="s">
        <v>720</v>
      </c>
      <c r="E69" s="41" t="s">
        <v>292</v>
      </c>
      <c r="F69" s="57" t="s">
        <v>468</v>
      </c>
      <c r="G69" s="41" t="s">
        <v>45</v>
      </c>
      <c r="H69" s="41" t="s">
        <v>39</v>
      </c>
      <c r="I69" s="41" t="s">
        <v>7</v>
      </c>
      <c r="J69" s="41" t="s">
        <v>325</v>
      </c>
      <c r="K69" s="41" t="s">
        <v>332</v>
      </c>
      <c r="L69" s="41" t="s">
        <v>14</v>
      </c>
      <c r="M69" s="41" t="s">
        <v>14</v>
      </c>
      <c r="N69" s="41"/>
      <c r="O69" s="89"/>
      <c r="P69" s="41" t="s">
        <v>14</v>
      </c>
      <c r="Q69" s="41" t="s">
        <v>26</v>
      </c>
      <c r="R69" s="41" t="s">
        <v>14</v>
      </c>
      <c r="S69" s="41" t="s">
        <v>469</v>
      </c>
      <c r="T69" s="41"/>
      <c r="U69" s="41" t="s">
        <v>292</v>
      </c>
      <c r="V69" s="41" t="s">
        <v>400</v>
      </c>
    </row>
    <row r="70" spans="1:22" s="57" customFormat="1" ht="25.5" customHeight="1" x14ac:dyDescent="0.35">
      <c r="A70" s="121" t="s">
        <v>43</v>
      </c>
      <c r="B70" s="41" t="s">
        <v>23</v>
      </c>
      <c r="C70" s="41">
        <v>2018</v>
      </c>
      <c r="D70" s="43" t="s">
        <v>721</v>
      </c>
      <c r="E70" s="41" t="s">
        <v>292</v>
      </c>
      <c r="F70" s="57" t="s">
        <v>473</v>
      </c>
      <c r="G70" s="41" t="s">
        <v>45</v>
      </c>
      <c r="H70" s="41" t="s">
        <v>39</v>
      </c>
      <c r="I70" s="41" t="s">
        <v>7</v>
      </c>
      <c r="J70" s="41" t="s">
        <v>325</v>
      </c>
      <c r="K70" s="41" t="s">
        <v>332</v>
      </c>
      <c r="L70" s="41" t="s">
        <v>14</v>
      </c>
      <c r="M70" s="41" t="s">
        <v>14</v>
      </c>
      <c r="N70" s="41"/>
      <c r="O70" s="89"/>
      <c r="P70" s="41" t="s">
        <v>400</v>
      </c>
      <c r="Q70" s="41" t="s">
        <v>400</v>
      </c>
      <c r="R70" s="41" t="s">
        <v>400</v>
      </c>
      <c r="S70" s="41" t="s">
        <v>400</v>
      </c>
      <c r="T70" s="41" t="s">
        <v>400</v>
      </c>
      <c r="U70" s="41" t="s">
        <v>292</v>
      </c>
      <c r="V70" s="41" t="s">
        <v>400</v>
      </c>
    </row>
    <row r="71" spans="1:22" s="57" customFormat="1" ht="25.5" customHeight="1" x14ac:dyDescent="0.35">
      <c r="A71" s="121" t="s">
        <v>43</v>
      </c>
      <c r="B71" s="41" t="s">
        <v>23</v>
      </c>
      <c r="C71" s="41">
        <v>2018</v>
      </c>
      <c r="D71" s="43" t="s">
        <v>722</v>
      </c>
      <c r="E71" s="41" t="s">
        <v>292</v>
      </c>
      <c r="F71" s="57" t="s">
        <v>474</v>
      </c>
      <c r="G71" s="41" t="s">
        <v>45</v>
      </c>
      <c r="H71" s="41" t="s">
        <v>39</v>
      </c>
      <c r="I71" s="41" t="s">
        <v>7</v>
      </c>
      <c r="J71" s="41" t="s">
        <v>325</v>
      </c>
      <c r="K71" s="41" t="s">
        <v>332</v>
      </c>
      <c r="L71" s="41" t="s">
        <v>14</v>
      </c>
      <c r="M71" s="41" t="s">
        <v>14</v>
      </c>
      <c r="N71" s="41"/>
      <c r="O71" s="89"/>
      <c r="P71" s="41" t="s">
        <v>400</v>
      </c>
      <c r="Q71" s="41" t="s">
        <v>400</v>
      </c>
      <c r="R71" s="41" t="s">
        <v>400</v>
      </c>
      <c r="S71" s="41" t="s">
        <v>400</v>
      </c>
      <c r="T71" s="41" t="s">
        <v>400</v>
      </c>
      <c r="U71" s="41" t="s">
        <v>292</v>
      </c>
      <c r="V71" s="41" t="s">
        <v>400</v>
      </c>
    </row>
    <row r="72" spans="1:22" s="57" customFormat="1" ht="25.5" customHeight="1" x14ac:dyDescent="0.35">
      <c r="A72" s="121" t="s">
        <v>43</v>
      </c>
      <c r="B72" s="41" t="s">
        <v>23</v>
      </c>
      <c r="C72" s="41">
        <v>2018</v>
      </c>
      <c r="D72" s="43" t="s">
        <v>650</v>
      </c>
      <c r="E72" s="41" t="s">
        <v>584</v>
      </c>
      <c r="F72" s="57" t="s">
        <v>478</v>
      </c>
      <c r="G72" s="41" t="s">
        <v>206</v>
      </c>
      <c r="H72" s="41" t="s">
        <v>39</v>
      </c>
      <c r="I72" s="41" t="s">
        <v>10</v>
      </c>
      <c r="J72" s="41" t="s">
        <v>326</v>
      </c>
      <c r="K72" s="41" t="s">
        <v>338</v>
      </c>
      <c r="L72" s="41" t="s">
        <v>14</v>
      </c>
      <c r="M72" s="41" t="s">
        <v>13</v>
      </c>
      <c r="N72" s="41" t="s">
        <v>14</v>
      </c>
      <c r="O72" s="89"/>
      <c r="P72" s="41" t="s">
        <v>26</v>
      </c>
      <c r="Q72" s="41" t="s">
        <v>675</v>
      </c>
      <c r="R72" s="41" t="s">
        <v>676</v>
      </c>
      <c r="S72" s="41"/>
      <c r="T72" s="41"/>
      <c r="U72" s="41" t="s">
        <v>584</v>
      </c>
      <c r="V72" s="41" t="s">
        <v>705</v>
      </c>
    </row>
    <row r="73" spans="1:22" s="57" customFormat="1" ht="25.5" customHeight="1" x14ac:dyDescent="0.35">
      <c r="A73" s="125" t="s">
        <v>43</v>
      </c>
      <c r="B73" s="89" t="s">
        <v>23</v>
      </c>
      <c r="C73" s="89">
        <v>2018</v>
      </c>
      <c r="D73" s="90" t="s">
        <v>723</v>
      </c>
      <c r="E73" s="89" t="s">
        <v>584</v>
      </c>
      <c r="F73" s="81" t="s">
        <v>724</v>
      </c>
      <c r="G73" s="89" t="s">
        <v>49</v>
      </c>
      <c r="H73" s="89" t="s">
        <v>39</v>
      </c>
      <c r="I73" s="89" t="s">
        <v>10</v>
      </c>
      <c r="J73" s="41" t="s">
        <v>327</v>
      </c>
      <c r="K73" s="89" t="s">
        <v>338</v>
      </c>
      <c r="L73" s="89" t="s">
        <v>14</v>
      </c>
      <c r="M73" s="89" t="s">
        <v>13</v>
      </c>
      <c r="N73" s="89" t="s">
        <v>14</v>
      </c>
      <c r="O73" s="89"/>
      <c r="P73" s="89" t="s">
        <v>26</v>
      </c>
      <c r="Q73" s="41" t="s">
        <v>64</v>
      </c>
      <c r="R73" s="89" t="s">
        <v>14</v>
      </c>
      <c r="S73" s="41" t="s">
        <v>677</v>
      </c>
      <c r="T73" s="41"/>
      <c r="U73" s="41" t="s">
        <v>584</v>
      </c>
      <c r="V73" s="41" t="s">
        <v>705</v>
      </c>
    </row>
    <row r="74" spans="1:22" s="57" customFormat="1" ht="25.5" customHeight="1" x14ac:dyDescent="0.35">
      <c r="A74" s="118" t="s">
        <v>158</v>
      </c>
      <c r="B74" s="41" t="s">
        <v>23</v>
      </c>
      <c r="C74" s="41">
        <v>2018</v>
      </c>
      <c r="D74" s="43" t="s">
        <v>664</v>
      </c>
      <c r="E74" s="41" t="s">
        <v>584</v>
      </c>
      <c r="F74" s="57" t="s">
        <v>421</v>
      </c>
      <c r="G74" s="41" t="s">
        <v>422</v>
      </c>
      <c r="H74" s="41" t="s">
        <v>39</v>
      </c>
      <c r="I74" s="41" t="s">
        <v>7</v>
      </c>
      <c r="J74" s="41" t="s">
        <v>325</v>
      </c>
      <c r="K74" s="41" t="s">
        <v>423</v>
      </c>
      <c r="L74" s="41" t="s">
        <v>14</v>
      </c>
      <c r="M74" s="41" t="s">
        <v>14</v>
      </c>
      <c r="N74" s="41"/>
      <c r="O74" s="89"/>
      <c r="P74" s="41" t="s">
        <v>400</v>
      </c>
      <c r="Q74" s="41" t="s">
        <v>400</v>
      </c>
      <c r="R74" s="41" t="s">
        <v>400</v>
      </c>
      <c r="S74" s="41" t="s">
        <v>400</v>
      </c>
      <c r="T74" s="41" t="s">
        <v>400</v>
      </c>
      <c r="U74" s="41" t="s">
        <v>584</v>
      </c>
      <c r="V74" s="41" t="s">
        <v>400</v>
      </c>
    </row>
    <row r="75" spans="1:22" s="57" customFormat="1" ht="25.5" customHeight="1" x14ac:dyDescent="0.35">
      <c r="A75" s="118" t="s">
        <v>158</v>
      </c>
      <c r="B75" s="41" t="s">
        <v>23</v>
      </c>
      <c r="C75" s="41">
        <v>2018</v>
      </c>
      <c r="D75" s="43" t="s">
        <v>663</v>
      </c>
      <c r="E75" s="41" t="s">
        <v>584</v>
      </c>
      <c r="F75" s="57" t="s">
        <v>424</v>
      </c>
      <c r="G75" s="41" t="s">
        <v>422</v>
      </c>
      <c r="H75" s="41" t="s">
        <v>39</v>
      </c>
      <c r="I75" s="41" t="s">
        <v>7</v>
      </c>
      <c r="J75" s="41" t="s">
        <v>325</v>
      </c>
      <c r="K75" s="41" t="s">
        <v>425</v>
      </c>
      <c r="L75" s="41" t="s">
        <v>14</v>
      </c>
      <c r="M75" s="41" t="s">
        <v>14</v>
      </c>
      <c r="N75" s="41"/>
      <c r="O75" s="89"/>
      <c r="P75" s="41" t="s">
        <v>400</v>
      </c>
      <c r="Q75" s="41" t="s">
        <v>400</v>
      </c>
      <c r="R75" s="41" t="s">
        <v>400</v>
      </c>
      <c r="S75" s="41" t="s">
        <v>400</v>
      </c>
      <c r="T75" s="41" t="s">
        <v>400</v>
      </c>
      <c r="U75" s="41" t="s">
        <v>584</v>
      </c>
      <c r="V75" s="41" t="s">
        <v>400</v>
      </c>
    </row>
    <row r="76" spans="1:22" s="57" customFormat="1" ht="25.5" customHeight="1" x14ac:dyDescent="0.35">
      <c r="A76" s="118" t="s">
        <v>158</v>
      </c>
      <c r="B76" s="89" t="s">
        <v>23</v>
      </c>
      <c r="C76" s="89">
        <v>2018</v>
      </c>
      <c r="D76" s="90" t="s">
        <v>662</v>
      </c>
      <c r="E76" s="89" t="s">
        <v>292</v>
      </c>
      <c r="F76" s="81" t="s">
        <v>426</v>
      </c>
      <c r="G76" s="89" t="s">
        <v>427</v>
      </c>
      <c r="H76" s="89" t="s">
        <v>39</v>
      </c>
      <c r="I76" s="89" t="s">
        <v>378</v>
      </c>
      <c r="J76" s="41" t="s">
        <v>325</v>
      </c>
      <c r="K76" s="89" t="s">
        <v>342</v>
      </c>
      <c r="L76" s="89" t="s">
        <v>13</v>
      </c>
      <c r="M76" s="89" t="s">
        <v>13</v>
      </c>
      <c r="N76" s="89" t="s">
        <v>13</v>
      </c>
      <c r="O76" s="89" t="s">
        <v>403</v>
      </c>
      <c r="P76" s="89" t="s">
        <v>13</v>
      </c>
      <c r="Q76" s="41" t="s">
        <v>428</v>
      </c>
      <c r="R76" s="89" t="s">
        <v>13</v>
      </c>
      <c r="S76" s="41"/>
      <c r="T76" s="41" t="s">
        <v>1267</v>
      </c>
      <c r="U76" s="89" t="s">
        <v>292</v>
      </c>
      <c r="V76" s="89" t="s">
        <v>400</v>
      </c>
    </row>
    <row r="77" spans="1:22" s="57" customFormat="1" ht="25.5" customHeight="1" x14ac:dyDescent="0.35">
      <c r="A77" s="118" t="s">
        <v>158</v>
      </c>
      <c r="B77" s="41" t="s">
        <v>23</v>
      </c>
      <c r="C77" s="41">
        <v>2018</v>
      </c>
      <c r="D77" s="43" t="s">
        <v>711</v>
      </c>
      <c r="E77" s="41" t="s">
        <v>1182</v>
      </c>
      <c r="F77" s="57" t="s">
        <v>430</v>
      </c>
      <c r="G77" s="41" t="s">
        <v>431</v>
      </c>
      <c r="H77" s="41" t="s">
        <v>25</v>
      </c>
      <c r="I77" s="41" t="s">
        <v>5</v>
      </c>
      <c r="J77" s="41" t="s">
        <v>326</v>
      </c>
      <c r="K77" s="41" t="s">
        <v>338</v>
      </c>
      <c r="L77" s="41" t="s">
        <v>14</v>
      </c>
      <c r="M77" s="41" t="s">
        <v>14</v>
      </c>
      <c r="N77" s="41"/>
      <c r="O77" s="89"/>
      <c r="P77" s="41" t="s">
        <v>400</v>
      </c>
      <c r="Q77" s="41" t="s">
        <v>400</v>
      </c>
      <c r="R77" s="41" t="s">
        <v>400</v>
      </c>
      <c r="S77" s="41" t="s">
        <v>400</v>
      </c>
      <c r="T77" s="41" t="s">
        <v>400</v>
      </c>
      <c r="U77" s="41" t="s">
        <v>1182</v>
      </c>
      <c r="V77" s="41" t="s">
        <v>400</v>
      </c>
    </row>
    <row r="78" spans="1:22" s="57" customFormat="1" ht="25.5" customHeight="1" x14ac:dyDescent="0.35">
      <c r="A78" s="118" t="s">
        <v>158</v>
      </c>
      <c r="B78" s="41" t="s">
        <v>23</v>
      </c>
      <c r="C78" s="41">
        <v>2018</v>
      </c>
      <c r="D78" s="43" t="s">
        <v>712</v>
      </c>
      <c r="E78" s="41" t="s">
        <v>1182</v>
      </c>
      <c r="F78" s="57" t="s">
        <v>432</v>
      </c>
      <c r="G78" s="41" t="s">
        <v>431</v>
      </c>
      <c r="H78" s="41" t="s">
        <v>25</v>
      </c>
      <c r="I78" s="41" t="s">
        <v>6</v>
      </c>
      <c r="J78" s="41" t="s">
        <v>330</v>
      </c>
      <c r="K78" s="41" t="s">
        <v>338</v>
      </c>
      <c r="L78" s="41" t="s">
        <v>14</v>
      </c>
      <c r="M78" s="41" t="s">
        <v>14</v>
      </c>
      <c r="N78" s="41"/>
      <c r="O78" s="89"/>
      <c r="P78" s="41" t="s">
        <v>400</v>
      </c>
      <c r="Q78" s="41" t="s">
        <v>400</v>
      </c>
      <c r="R78" s="41" t="s">
        <v>400</v>
      </c>
      <c r="S78" s="41" t="s">
        <v>400</v>
      </c>
      <c r="T78" s="41" t="s">
        <v>400</v>
      </c>
      <c r="U78" s="41" t="s">
        <v>1182</v>
      </c>
      <c r="V78" s="41" t="s">
        <v>400</v>
      </c>
    </row>
    <row r="79" spans="1:22" s="57" customFormat="1" ht="25.5" customHeight="1" x14ac:dyDescent="0.35">
      <c r="A79" s="118" t="s">
        <v>158</v>
      </c>
      <c r="B79" s="41" t="s">
        <v>23</v>
      </c>
      <c r="C79" s="41">
        <v>2018</v>
      </c>
      <c r="D79" s="43" t="s">
        <v>713</v>
      </c>
      <c r="E79" s="41" t="s">
        <v>1182</v>
      </c>
      <c r="F79" s="57" t="s">
        <v>433</v>
      </c>
      <c r="G79" s="41" t="s">
        <v>431</v>
      </c>
      <c r="H79" s="41" t="s">
        <v>39</v>
      </c>
      <c r="I79" s="41" t="s">
        <v>7</v>
      </c>
      <c r="J79" s="41" t="s">
        <v>330</v>
      </c>
      <c r="K79" s="41" t="s">
        <v>338</v>
      </c>
      <c r="L79" s="41" t="s">
        <v>14</v>
      </c>
      <c r="M79" s="41" t="s">
        <v>14</v>
      </c>
      <c r="N79" s="41"/>
      <c r="O79" s="89"/>
      <c r="P79" s="41" t="s">
        <v>400</v>
      </c>
      <c r="Q79" s="41" t="s">
        <v>400</v>
      </c>
      <c r="R79" s="41" t="s">
        <v>400</v>
      </c>
      <c r="S79" s="41" t="s">
        <v>400</v>
      </c>
      <c r="T79" s="41" t="s">
        <v>400</v>
      </c>
      <c r="U79" s="41" t="s">
        <v>1182</v>
      </c>
      <c r="V79" s="41" t="s">
        <v>400</v>
      </c>
    </row>
    <row r="80" spans="1:22" s="57" customFormat="1" ht="42" customHeight="1" x14ac:dyDescent="0.35">
      <c r="A80" s="118" t="s">
        <v>158</v>
      </c>
      <c r="B80" s="41" t="s">
        <v>23</v>
      </c>
      <c r="C80" s="41">
        <v>2018</v>
      </c>
      <c r="D80" s="43" t="s">
        <v>435</v>
      </c>
      <c r="E80" s="41" t="s">
        <v>292</v>
      </c>
      <c r="F80" s="57" t="s">
        <v>436</v>
      </c>
      <c r="G80" s="41" t="s">
        <v>45</v>
      </c>
      <c r="H80" s="41" t="s">
        <v>25</v>
      </c>
      <c r="I80" s="41" t="s">
        <v>7</v>
      </c>
      <c r="J80" s="41" t="s">
        <v>325</v>
      </c>
      <c r="K80" s="41" t="s">
        <v>345</v>
      </c>
      <c r="L80" s="41" t="s">
        <v>14</v>
      </c>
      <c r="M80" s="41" t="s">
        <v>14</v>
      </c>
      <c r="N80" s="41"/>
      <c r="O80" s="89"/>
      <c r="P80" s="41" t="s">
        <v>400</v>
      </c>
      <c r="Q80" s="41" t="s">
        <v>400</v>
      </c>
      <c r="R80" s="41" t="s">
        <v>400</v>
      </c>
      <c r="S80" s="41" t="s">
        <v>400</v>
      </c>
      <c r="T80" s="41" t="s">
        <v>400</v>
      </c>
      <c r="U80" s="41" t="s">
        <v>292</v>
      </c>
      <c r="V80" s="41" t="s">
        <v>400</v>
      </c>
    </row>
    <row r="81" spans="1:22" s="66" customFormat="1" ht="25.5" customHeight="1" x14ac:dyDescent="0.35">
      <c r="A81" s="118" t="s">
        <v>148</v>
      </c>
      <c r="B81" s="41" t="s">
        <v>23</v>
      </c>
      <c r="C81" s="41">
        <v>2018</v>
      </c>
      <c r="D81" s="43" t="s">
        <v>753</v>
      </c>
      <c r="E81" s="41" t="s">
        <v>1183</v>
      </c>
      <c r="F81" s="57" t="s">
        <v>260</v>
      </c>
      <c r="G81" s="41" t="s">
        <v>85</v>
      </c>
      <c r="H81" s="41" t="s">
        <v>25</v>
      </c>
      <c r="I81" s="41" t="s">
        <v>7</v>
      </c>
      <c r="J81" s="41" t="s">
        <v>564</v>
      </c>
      <c r="K81" s="41" t="s">
        <v>344</v>
      </c>
      <c r="L81" s="41" t="s">
        <v>13</v>
      </c>
      <c r="M81" s="41" t="s">
        <v>13</v>
      </c>
      <c r="N81" s="41" t="s">
        <v>13</v>
      </c>
      <c r="O81" s="89" t="s">
        <v>403</v>
      </c>
      <c r="P81" s="41" t="s">
        <v>14</v>
      </c>
      <c r="Q81" s="41" t="s">
        <v>318</v>
      </c>
      <c r="R81" s="41" t="s">
        <v>14</v>
      </c>
      <c r="S81" s="41" t="s">
        <v>565</v>
      </c>
      <c r="T81" s="41"/>
      <c r="U81" s="41" t="s">
        <v>1183</v>
      </c>
      <c r="V81" s="41" t="s">
        <v>400</v>
      </c>
    </row>
    <row r="82" spans="1:22" s="57" customFormat="1" ht="25.5" customHeight="1" x14ac:dyDescent="0.35">
      <c r="A82" s="121" t="s">
        <v>148</v>
      </c>
      <c r="B82" s="41" t="s">
        <v>23</v>
      </c>
      <c r="C82" s="41">
        <v>2018</v>
      </c>
      <c r="D82" s="43" t="s">
        <v>754</v>
      </c>
      <c r="E82" s="41" t="s">
        <v>1183</v>
      </c>
      <c r="F82" s="57" t="s">
        <v>261</v>
      </c>
      <c r="G82" s="41" t="s">
        <v>85</v>
      </c>
      <c r="H82" s="41" t="s">
        <v>25</v>
      </c>
      <c r="I82" s="41" t="s">
        <v>7</v>
      </c>
      <c r="J82" s="41" t="s">
        <v>566</v>
      </c>
      <c r="K82" s="41" t="s">
        <v>344</v>
      </c>
      <c r="L82" s="41" t="s">
        <v>13</v>
      </c>
      <c r="M82" s="41" t="s">
        <v>13</v>
      </c>
      <c r="N82" s="41" t="s">
        <v>13</v>
      </c>
      <c r="O82" s="89" t="s">
        <v>403</v>
      </c>
      <c r="P82" s="41" t="s">
        <v>14</v>
      </c>
      <c r="Q82" s="41" t="s">
        <v>318</v>
      </c>
      <c r="R82" s="41" t="s">
        <v>14</v>
      </c>
      <c r="S82" s="41" t="s">
        <v>567</v>
      </c>
      <c r="T82" s="41"/>
      <c r="U82" s="139" t="s">
        <v>1183</v>
      </c>
      <c r="V82" s="41" t="s">
        <v>400</v>
      </c>
    </row>
    <row r="83" spans="1:22" s="66" customFormat="1" ht="25.5" customHeight="1" x14ac:dyDescent="0.35">
      <c r="A83" s="118" t="s">
        <v>63</v>
      </c>
      <c r="B83" s="41" t="s">
        <v>23</v>
      </c>
      <c r="C83" s="41">
        <v>2018</v>
      </c>
      <c r="D83" s="43" t="s">
        <v>661</v>
      </c>
      <c r="E83" s="41" t="s">
        <v>292</v>
      </c>
      <c r="F83" s="57" t="s">
        <v>437</v>
      </c>
      <c r="G83" s="41" t="s">
        <v>125</v>
      </c>
      <c r="H83" s="41" t="s">
        <v>39</v>
      </c>
      <c r="I83" s="41" t="s">
        <v>10</v>
      </c>
      <c r="J83" s="41" t="s">
        <v>326</v>
      </c>
      <c r="K83" s="41" t="s">
        <v>339</v>
      </c>
      <c r="L83" s="41" t="s">
        <v>14</v>
      </c>
      <c r="M83" s="41" t="s">
        <v>13</v>
      </c>
      <c r="N83" s="41" t="s">
        <v>13</v>
      </c>
      <c r="O83" s="89" t="s">
        <v>438</v>
      </c>
      <c r="P83" s="41" t="s">
        <v>14</v>
      </c>
      <c r="Q83" s="41" t="s">
        <v>439</v>
      </c>
      <c r="R83" s="41" t="s">
        <v>13</v>
      </c>
      <c r="S83" s="41"/>
      <c r="T83" s="41" t="s">
        <v>440</v>
      </c>
      <c r="U83" s="41" t="s">
        <v>292</v>
      </c>
      <c r="V83" s="41" t="s">
        <v>400</v>
      </c>
    </row>
    <row r="84" spans="1:22" s="57" customFormat="1" ht="25.5" customHeight="1" x14ac:dyDescent="0.35">
      <c r="A84" s="118" t="s">
        <v>63</v>
      </c>
      <c r="B84" s="44" t="s">
        <v>23</v>
      </c>
      <c r="C84" s="44">
        <v>2018</v>
      </c>
      <c r="D84" s="60" t="s">
        <v>660</v>
      </c>
      <c r="E84" s="44" t="s">
        <v>292</v>
      </c>
      <c r="F84" s="59" t="s">
        <v>441</v>
      </c>
      <c r="G84" s="44" t="s">
        <v>125</v>
      </c>
      <c r="H84" s="44" t="s">
        <v>39</v>
      </c>
      <c r="I84" s="44" t="s">
        <v>10</v>
      </c>
      <c r="J84" s="44" t="s">
        <v>326</v>
      </c>
      <c r="K84" s="44" t="s">
        <v>339</v>
      </c>
      <c r="L84" s="44" t="s">
        <v>14</v>
      </c>
      <c r="M84" s="44" t="s">
        <v>13</v>
      </c>
      <c r="N84" s="44" t="s">
        <v>13</v>
      </c>
      <c r="O84" s="91" t="s">
        <v>438</v>
      </c>
      <c r="P84" s="44" t="s">
        <v>14</v>
      </c>
      <c r="Q84" s="44" t="s">
        <v>442</v>
      </c>
      <c r="R84" s="44" t="s">
        <v>13</v>
      </c>
      <c r="S84" s="104"/>
      <c r="T84" s="44" t="s">
        <v>443</v>
      </c>
      <c r="U84" s="143" t="s">
        <v>292</v>
      </c>
      <c r="V84" s="104" t="s">
        <v>400</v>
      </c>
    </row>
    <row r="85" spans="1:22" s="66" customFormat="1" ht="28.5" customHeight="1" x14ac:dyDescent="0.35">
      <c r="A85" s="118" t="s">
        <v>63</v>
      </c>
      <c r="B85" s="41" t="s">
        <v>23</v>
      </c>
      <c r="C85" s="41">
        <v>2018</v>
      </c>
      <c r="D85" s="43" t="s">
        <v>658</v>
      </c>
      <c r="E85" s="41" t="s">
        <v>292</v>
      </c>
      <c r="F85" s="57" t="s">
        <v>448</v>
      </c>
      <c r="G85" s="41" t="s">
        <v>125</v>
      </c>
      <c r="H85" s="41" t="s">
        <v>39</v>
      </c>
      <c r="I85" s="41" t="s">
        <v>10</v>
      </c>
      <c r="J85" s="41" t="s">
        <v>326</v>
      </c>
      <c r="K85" s="41" t="s">
        <v>339</v>
      </c>
      <c r="L85" s="41" t="s">
        <v>14</v>
      </c>
      <c r="M85" s="41" t="s">
        <v>13</v>
      </c>
      <c r="N85" s="41" t="s">
        <v>13</v>
      </c>
      <c r="O85" s="89" t="s">
        <v>449</v>
      </c>
      <c r="P85" s="41" t="s">
        <v>14</v>
      </c>
      <c r="Q85" s="41" t="s">
        <v>442</v>
      </c>
      <c r="R85" s="41" t="s">
        <v>13</v>
      </c>
      <c r="S85" s="41"/>
      <c r="T85" s="41" t="s">
        <v>443</v>
      </c>
      <c r="U85" s="41" t="s">
        <v>292</v>
      </c>
      <c r="V85" s="41" t="s">
        <v>400</v>
      </c>
    </row>
    <row r="86" spans="1:22" s="57" customFormat="1" ht="24.75" customHeight="1" x14ac:dyDescent="0.35">
      <c r="A86" s="118" t="s">
        <v>63</v>
      </c>
      <c r="B86" s="44" t="s">
        <v>23</v>
      </c>
      <c r="C86" s="44">
        <v>2018</v>
      </c>
      <c r="D86" s="60" t="s">
        <v>657</v>
      </c>
      <c r="E86" s="44" t="s">
        <v>292</v>
      </c>
      <c r="F86" s="59" t="s">
        <v>450</v>
      </c>
      <c r="G86" s="44" t="s">
        <v>125</v>
      </c>
      <c r="H86" s="44" t="s">
        <v>39</v>
      </c>
      <c r="I86" s="44" t="s">
        <v>10</v>
      </c>
      <c r="J86" s="44" t="s">
        <v>326</v>
      </c>
      <c r="K86" s="44" t="s">
        <v>339</v>
      </c>
      <c r="L86" s="44" t="s">
        <v>14</v>
      </c>
      <c r="M86" s="44" t="s">
        <v>13</v>
      </c>
      <c r="N86" s="44" t="s">
        <v>13</v>
      </c>
      <c r="O86" s="91" t="s">
        <v>451</v>
      </c>
      <c r="P86" s="44" t="s">
        <v>14</v>
      </c>
      <c r="Q86" s="44" t="s">
        <v>439</v>
      </c>
      <c r="R86" s="44" t="s">
        <v>13</v>
      </c>
      <c r="S86" s="104"/>
      <c r="T86" s="44" t="s">
        <v>452</v>
      </c>
      <c r="U86" s="143" t="s">
        <v>292</v>
      </c>
      <c r="V86" s="104" t="s">
        <v>400</v>
      </c>
    </row>
    <row r="87" spans="1:22" s="66" customFormat="1" ht="25.5" customHeight="1" x14ac:dyDescent="0.35">
      <c r="A87" s="118" t="s">
        <v>63</v>
      </c>
      <c r="B87" s="41" t="s">
        <v>23</v>
      </c>
      <c r="C87" s="41">
        <v>2018</v>
      </c>
      <c r="D87" s="43" t="s">
        <v>656</v>
      </c>
      <c r="E87" s="41" t="s">
        <v>292</v>
      </c>
      <c r="F87" s="57" t="s">
        <v>453</v>
      </c>
      <c r="G87" s="41" t="s">
        <v>125</v>
      </c>
      <c r="H87" s="41" t="s">
        <v>39</v>
      </c>
      <c r="I87" s="41" t="s">
        <v>10</v>
      </c>
      <c r="J87" s="41" t="s">
        <v>326</v>
      </c>
      <c r="K87" s="41" t="s">
        <v>339</v>
      </c>
      <c r="L87" s="41" t="s">
        <v>14</v>
      </c>
      <c r="M87" s="41" t="s">
        <v>13</v>
      </c>
      <c r="N87" s="41" t="s">
        <v>13</v>
      </c>
      <c r="O87" s="89" t="s">
        <v>451</v>
      </c>
      <c r="P87" s="41" t="s">
        <v>14</v>
      </c>
      <c r="Q87" s="41" t="s">
        <v>454</v>
      </c>
      <c r="R87" s="41" t="s">
        <v>14</v>
      </c>
      <c r="S87" s="41" t="s">
        <v>455</v>
      </c>
      <c r="T87" s="41"/>
      <c r="U87" s="41" t="s">
        <v>292</v>
      </c>
      <c r="V87" s="41" t="s">
        <v>400</v>
      </c>
    </row>
    <row r="88" spans="1:22" s="57" customFormat="1" ht="25.5" customHeight="1" x14ac:dyDescent="0.35">
      <c r="A88" s="118" t="s">
        <v>63</v>
      </c>
      <c r="B88" s="44" t="s">
        <v>23</v>
      </c>
      <c r="C88" s="44">
        <v>2018</v>
      </c>
      <c r="D88" s="60" t="s">
        <v>655</v>
      </c>
      <c r="E88" s="44" t="s">
        <v>292</v>
      </c>
      <c r="F88" s="59" t="s">
        <v>456</v>
      </c>
      <c r="G88" s="44" t="s">
        <v>125</v>
      </c>
      <c r="H88" s="44" t="s">
        <v>39</v>
      </c>
      <c r="I88" s="44" t="s">
        <v>10</v>
      </c>
      <c r="J88" s="44" t="s">
        <v>326</v>
      </c>
      <c r="K88" s="44" t="s">
        <v>339</v>
      </c>
      <c r="L88" s="44" t="s">
        <v>14</v>
      </c>
      <c r="M88" s="44" t="s">
        <v>13</v>
      </c>
      <c r="N88" s="44" t="s">
        <v>13</v>
      </c>
      <c r="O88" s="91" t="s">
        <v>451</v>
      </c>
      <c r="P88" s="44" t="s">
        <v>14</v>
      </c>
      <c r="Q88" s="44" t="s">
        <v>457</v>
      </c>
      <c r="R88" s="44" t="s">
        <v>14</v>
      </c>
      <c r="S88" s="44" t="s">
        <v>455</v>
      </c>
      <c r="T88" s="104"/>
      <c r="U88" s="44" t="s">
        <v>292</v>
      </c>
      <c r="V88" s="104" t="s">
        <v>400</v>
      </c>
    </row>
    <row r="89" spans="1:22" s="57" customFormat="1" ht="24" customHeight="1" x14ac:dyDescent="0.35">
      <c r="A89" s="118" t="s">
        <v>63</v>
      </c>
      <c r="B89" s="41" t="s">
        <v>23</v>
      </c>
      <c r="C89" s="41">
        <v>2018</v>
      </c>
      <c r="D89" s="43" t="s">
        <v>654</v>
      </c>
      <c r="E89" s="41" t="s">
        <v>292</v>
      </c>
      <c r="F89" s="57" t="s">
        <v>458</v>
      </c>
      <c r="G89" s="41" t="s">
        <v>125</v>
      </c>
      <c r="H89" s="41" t="s">
        <v>39</v>
      </c>
      <c r="I89" s="41" t="s">
        <v>10</v>
      </c>
      <c r="J89" s="41" t="s">
        <v>326</v>
      </c>
      <c r="K89" s="41" t="s">
        <v>339</v>
      </c>
      <c r="L89" s="41" t="s">
        <v>14</v>
      </c>
      <c r="M89" s="41" t="s">
        <v>13</v>
      </c>
      <c r="N89" s="41" t="s">
        <v>13</v>
      </c>
      <c r="O89" s="89" t="s">
        <v>451</v>
      </c>
      <c r="P89" s="41" t="s">
        <v>14</v>
      </c>
      <c r="Q89" s="41" t="s">
        <v>454</v>
      </c>
      <c r="R89" s="41" t="s">
        <v>14</v>
      </c>
      <c r="S89" s="41" t="s">
        <v>455</v>
      </c>
      <c r="T89" s="41"/>
      <c r="U89" s="41" t="s">
        <v>292</v>
      </c>
      <c r="V89" s="41" t="s">
        <v>400</v>
      </c>
    </row>
    <row r="90" spans="1:22" s="57" customFormat="1" ht="25.5" customHeight="1" x14ac:dyDescent="0.35">
      <c r="A90" s="118" t="s">
        <v>63</v>
      </c>
      <c r="B90" s="44" t="s">
        <v>23</v>
      </c>
      <c r="C90" s="44">
        <v>2018</v>
      </c>
      <c r="D90" s="60" t="s">
        <v>653</v>
      </c>
      <c r="E90" s="44" t="s">
        <v>292</v>
      </c>
      <c r="F90" s="59" t="s">
        <v>459</v>
      </c>
      <c r="G90" s="44" t="s">
        <v>125</v>
      </c>
      <c r="H90" s="44" t="s">
        <v>39</v>
      </c>
      <c r="I90" s="44" t="s">
        <v>10</v>
      </c>
      <c r="J90" s="44" t="s">
        <v>326</v>
      </c>
      <c r="K90" s="44" t="s">
        <v>339</v>
      </c>
      <c r="L90" s="44" t="s">
        <v>14</v>
      </c>
      <c r="M90" s="44" t="s">
        <v>13</v>
      </c>
      <c r="N90" s="44" t="s">
        <v>13</v>
      </c>
      <c r="O90" s="91" t="s">
        <v>451</v>
      </c>
      <c r="P90" s="44" t="s">
        <v>14</v>
      </c>
      <c r="Q90" s="44" t="s">
        <v>454</v>
      </c>
      <c r="R90" s="44" t="s">
        <v>14</v>
      </c>
      <c r="S90" s="44" t="s">
        <v>455</v>
      </c>
      <c r="T90" s="104"/>
      <c r="U90" s="44" t="s">
        <v>292</v>
      </c>
      <c r="V90" s="104" t="s">
        <v>400</v>
      </c>
    </row>
    <row r="91" spans="1:22" s="57" customFormat="1" ht="25.5" customHeight="1" x14ac:dyDescent="0.35">
      <c r="A91" s="118" t="s">
        <v>63</v>
      </c>
      <c r="B91" s="41" t="s">
        <v>23</v>
      </c>
      <c r="C91" s="41">
        <v>2018</v>
      </c>
      <c r="D91" s="43" t="s">
        <v>652</v>
      </c>
      <c r="E91" s="41" t="s">
        <v>292</v>
      </c>
      <c r="F91" s="57" t="s">
        <v>460</v>
      </c>
      <c r="G91" s="41" t="s">
        <v>125</v>
      </c>
      <c r="H91" s="41" t="s">
        <v>39</v>
      </c>
      <c r="I91" s="41" t="s">
        <v>10</v>
      </c>
      <c r="J91" s="41" t="s">
        <v>326</v>
      </c>
      <c r="K91" s="41" t="s">
        <v>339</v>
      </c>
      <c r="L91" s="41" t="s">
        <v>14</v>
      </c>
      <c r="M91" s="41" t="s">
        <v>13</v>
      </c>
      <c r="N91" s="41" t="s">
        <v>13</v>
      </c>
      <c r="O91" s="89" t="s">
        <v>451</v>
      </c>
      <c r="P91" s="41" t="s">
        <v>14</v>
      </c>
      <c r="Q91" s="41" t="s">
        <v>442</v>
      </c>
      <c r="R91" s="41" t="s">
        <v>13</v>
      </c>
      <c r="S91" s="41"/>
      <c r="T91" s="41" t="s">
        <v>452</v>
      </c>
      <c r="U91" s="41" t="s">
        <v>292</v>
      </c>
      <c r="V91" s="41" t="s">
        <v>400</v>
      </c>
    </row>
    <row r="92" spans="1:22" s="57" customFormat="1" ht="25.5" customHeight="1" x14ac:dyDescent="0.35">
      <c r="A92" s="118" t="s">
        <v>63</v>
      </c>
      <c r="B92" s="44" t="s">
        <v>23</v>
      </c>
      <c r="C92" s="44">
        <v>2018</v>
      </c>
      <c r="D92" s="60" t="s">
        <v>715</v>
      </c>
      <c r="E92" s="44" t="s">
        <v>292</v>
      </c>
      <c r="F92" s="59" t="s">
        <v>461</v>
      </c>
      <c r="G92" s="44" t="s">
        <v>125</v>
      </c>
      <c r="H92" s="44" t="s">
        <v>39</v>
      </c>
      <c r="I92" s="44" t="s">
        <v>10</v>
      </c>
      <c r="J92" s="44" t="s">
        <v>326</v>
      </c>
      <c r="K92" s="44" t="s">
        <v>339</v>
      </c>
      <c r="L92" s="44" t="s">
        <v>14</v>
      </c>
      <c r="M92" s="44" t="s">
        <v>13</v>
      </c>
      <c r="N92" s="44" t="s">
        <v>13</v>
      </c>
      <c r="O92" s="91" t="s">
        <v>451</v>
      </c>
      <c r="P92" s="44" t="s">
        <v>14</v>
      </c>
      <c r="Q92" s="44" t="s">
        <v>462</v>
      </c>
      <c r="R92" s="44" t="s">
        <v>14</v>
      </c>
      <c r="S92" s="44" t="s">
        <v>455</v>
      </c>
      <c r="T92" s="104"/>
      <c r="U92" s="44" t="s">
        <v>292</v>
      </c>
      <c r="V92" s="104" t="s">
        <v>400</v>
      </c>
    </row>
    <row r="93" spans="1:22" s="57" customFormat="1" ht="25.5" customHeight="1" x14ac:dyDescent="0.35">
      <c r="A93" s="118" t="s">
        <v>63</v>
      </c>
      <c r="B93" s="41" t="s">
        <v>23</v>
      </c>
      <c r="C93" s="41">
        <v>2018</v>
      </c>
      <c r="D93" s="43" t="s">
        <v>716</v>
      </c>
      <c r="E93" s="41" t="s">
        <v>292</v>
      </c>
      <c r="F93" s="57" t="s">
        <v>463</v>
      </c>
      <c r="G93" s="41" t="s">
        <v>125</v>
      </c>
      <c r="H93" s="41" t="s">
        <v>39</v>
      </c>
      <c r="I93" s="41" t="s">
        <v>10</v>
      </c>
      <c r="J93" s="41" t="s">
        <v>326</v>
      </c>
      <c r="K93" s="41" t="s">
        <v>339</v>
      </c>
      <c r="L93" s="41" t="s">
        <v>14</v>
      </c>
      <c r="M93" s="41" t="s">
        <v>13</v>
      </c>
      <c r="N93" s="41" t="s">
        <v>13</v>
      </c>
      <c r="O93" s="89" t="s">
        <v>451</v>
      </c>
      <c r="P93" s="41" t="s">
        <v>14</v>
      </c>
      <c r="Q93" s="41" t="s">
        <v>464</v>
      </c>
      <c r="R93" s="41" t="s">
        <v>14</v>
      </c>
      <c r="S93" s="41" t="s">
        <v>455</v>
      </c>
      <c r="T93" s="41"/>
      <c r="U93" s="41" t="s">
        <v>292</v>
      </c>
      <c r="V93" s="41" t="s">
        <v>400</v>
      </c>
    </row>
    <row r="94" spans="1:22" s="57" customFormat="1" ht="25.5" customHeight="1" x14ac:dyDescent="0.35">
      <c r="A94" s="118" t="s">
        <v>63</v>
      </c>
      <c r="B94" s="44" t="s">
        <v>23</v>
      </c>
      <c r="C94" s="44">
        <v>2018</v>
      </c>
      <c r="D94" s="60" t="s">
        <v>717</v>
      </c>
      <c r="E94" s="44" t="s">
        <v>292</v>
      </c>
      <c r="F94" s="59" t="s">
        <v>256</v>
      </c>
      <c r="G94" s="44" t="s">
        <v>125</v>
      </c>
      <c r="H94" s="44" t="s">
        <v>39</v>
      </c>
      <c r="I94" s="44" t="s">
        <v>378</v>
      </c>
      <c r="J94" s="44" t="s">
        <v>326</v>
      </c>
      <c r="K94" s="44" t="s">
        <v>339</v>
      </c>
      <c r="L94" s="44" t="s">
        <v>13</v>
      </c>
      <c r="M94" s="44" t="s">
        <v>13</v>
      </c>
      <c r="N94" s="44" t="s">
        <v>13</v>
      </c>
      <c r="O94" s="91" t="s">
        <v>451</v>
      </c>
      <c r="P94" s="44" t="s">
        <v>14</v>
      </c>
      <c r="Q94" s="44" t="s">
        <v>983</v>
      </c>
      <c r="R94" s="44" t="s">
        <v>13</v>
      </c>
      <c r="S94" s="104"/>
      <c r="T94" s="44" t="s">
        <v>1026</v>
      </c>
      <c r="U94" s="44" t="s">
        <v>292</v>
      </c>
      <c r="V94" s="104" t="s">
        <v>400</v>
      </c>
    </row>
    <row r="95" spans="1:22" s="57" customFormat="1" ht="25.5" customHeight="1" x14ac:dyDescent="0.35">
      <c r="A95" s="118" t="s">
        <v>63</v>
      </c>
      <c r="B95" s="41" t="s">
        <v>23</v>
      </c>
      <c r="C95" s="41">
        <v>2018</v>
      </c>
      <c r="D95" s="43" t="s">
        <v>718</v>
      </c>
      <c r="E95" s="41" t="s">
        <v>292</v>
      </c>
      <c r="F95" s="57" t="s">
        <v>1082</v>
      </c>
      <c r="G95" s="41" t="s">
        <v>125</v>
      </c>
      <c r="H95" s="41" t="s">
        <v>39</v>
      </c>
      <c r="I95" s="41" t="s">
        <v>378</v>
      </c>
      <c r="J95" s="41" t="s">
        <v>326</v>
      </c>
      <c r="K95" s="41" t="s">
        <v>339</v>
      </c>
      <c r="L95" s="41" t="s">
        <v>13</v>
      </c>
      <c r="M95" s="41" t="s">
        <v>13</v>
      </c>
      <c r="N95" s="41" t="s">
        <v>13</v>
      </c>
      <c r="O95" s="89" t="s">
        <v>451</v>
      </c>
      <c r="P95" s="41" t="s">
        <v>14</v>
      </c>
      <c r="Q95" s="41" t="s">
        <v>465</v>
      </c>
      <c r="R95" s="41" t="s">
        <v>13</v>
      </c>
      <c r="S95" s="41"/>
      <c r="T95" s="41" t="s">
        <v>465</v>
      </c>
      <c r="U95" s="41" t="s">
        <v>292</v>
      </c>
      <c r="V95" s="41" t="s">
        <v>400</v>
      </c>
    </row>
    <row r="96" spans="1:22" s="57" customFormat="1" ht="25.5" customHeight="1" x14ac:dyDescent="0.35">
      <c r="A96" s="118" t="s">
        <v>63</v>
      </c>
      <c r="B96" s="44" t="s">
        <v>23</v>
      </c>
      <c r="C96" s="44">
        <v>2018</v>
      </c>
      <c r="D96" s="60" t="s">
        <v>719</v>
      </c>
      <c r="E96" s="44" t="s">
        <v>1182</v>
      </c>
      <c r="F96" s="59" t="s">
        <v>466</v>
      </c>
      <c r="G96" s="44" t="s">
        <v>431</v>
      </c>
      <c r="H96" s="44" t="s">
        <v>25</v>
      </c>
      <c r="I96" s="44" t="s">
        <v>7</v>
      </c>
      <c r="J96" s="44" t="s">
        <v>706</v>
      </c>
      <c r="K96" s="44" t="s">
        <v>467</v>
      </c>
      <c r="L96" s="44" t="s">
        <v>14</v>
      </c>
      <c r="M96" s="44" t="s">
        <v>14</v>
      </c>
      <c r="N96" s="104"/>
      <c r="O96" s="93"/>
      <c r="P96" s="104" t="s">
        <v>400</v>
      </c>
      <c r="Q96" s="104" t="s">
        <v>400</v>
      </c>
      <c r="R96" s="104" t="s">
        <v>400</v>
      </c>
      <c r="S96" s="104" t="s">
        <v>400</v>
      </c>
      <c r="T96" s="104" t="s">
        <v>400</v>
      </c>
      <c r="U96" s="44" t="s">
        <v>1182</v>
      </c>
      <c r="V96" s="104" t="s">
        <v>400</v>
      </c>
    </row>
    <row r="97" spans="1:22" s="57" customFormat="1" ht="25.5" customHeight="1" x14ac:dyDescent="0.35">
      <c r="A97" s="118" t="s">
        <v>63</v>
      </c>
      <c r="B97" s="41" t="s">
        <v>23</v>
      </c>
      <c r="C97" s="41">
        <v>2018</v>
      </c>
      <c r="D97" s="43" t="s">
        <v>644</v>
      </c>
      <c r="E97" s="41" t="s">
        <v>292</v>
      </c>
      <c r="F97" s="57" t="s">
        <v>555</v>
      </c>
      <c r="G97" s="41" t="s">
        <v>125</v>
      </c>
      <c r="H97" s="41" t="s">
        <v>39</v>
      </c>
      <c r="I97" s="41" t="s">
        <v>10</v>
      </c>
      <c r="J97" s="41" t="s">
        <v>326</v>
      </c>
      <c r="K97" s="41" t="s">
        <v>339</v>
      </c>
      <c r="L97" s="41" t="s">
        <v>14</v>
      </c>
      <c r="M97" s="41" t="s">
        <v>13</v>
      </c>
      <c r="N97" s="41" t="s">
        <v>13</v>
      </c>
      <c r="O97" s="89" t="s">
        <v>451</v>
      </c>
      <c r="P97" s="41" t="s">
        <v>14</v>
      </c>
      <c r="Q97" s="41" t="s">
        <v>442</v>
      </c>
      <c r="R97" s="41" t="s">
        <v>14</v>
      </c>
      <c r="S97" s="41" t="s">
        <v>455</v>
      </c>
      <c r="T97" s="41"/>
      <c r="U97" s="41" t="s">
        <v>292</v>
      </c>
      <c r="V97" s="41" t="s">
        <v>400</v>
      </c>
    </row>
    <row r="98" spans="1:22" s="57" customFormat="1" ht="25.5" customHeight="1" x14ac:dyDescent="0.35">
      <c r="A98" s="118" t="s">
        <v>200</v>
      </c>
      <c r="B98" s="41" t="s">
        <v>291</v>
      </c>
      <c r="C98" s="41">
        <v>2018</v>
      </c>
      <c r="D98" s="43" t="s">
        <v>751</v>
      </c>
      <c r="E98" s="41" t="s">
        <v>292</v>
      </c>
      <c r="F98" s="57" t="s">
        <v>282</v>
      </c>
      <c r="G98" s="41" t="s">
        <v>622</v>
      </c>
      <c r="H98" s="41" t="s">
        <v>25</v>
      </c>
      <c r="I98" s="41" t="s">
        <v>10</v>
      </c>
      <c r="J98" s="41" t="s">
        <v>330</v>
      </c>
      <c r="K98" s="41" t="s">
        <v>338</v>
      </c>
      <c r="L98" s="41" t="s">
        <v>13</v>
      </c>
      <c r="M98" s="41" t="s">
        <v>13</v>
      </c>
      <c r="N98" s="41" t="s">
        <v>13</v>
      </c>
      <c r="O98" s="89" t="s">
        <v>438</v>
      </c>
      <c r="P98" s="41" t="s">
        <v>13</v>
      </c>
      <c r="Q98" s="41" t="s">
        <v>293</v>
      </c>
      <c r="R98" s="41" t="s">
        <v>14</v>
      </c>
      <c r="S98" s="41" t="s">
        <v>562</v>
      </c>
      <c r="T98" s="41"/>
      <c r="U98" s="41" t="s">
        <v>292</v>
      </c>
      <c r="V98" s="41"/>
    </row>
    <row r="99" spans="1:22" s="57" customFormat="1" ht="25.5" customHeight="1" x14ac:dyDescent="0.35">
      <c r="A99" s="118" t="s">
        <v>200</v>
      </c>
      <c r="B99" s="41" t="s">
        <v>291</v>
      </c>
      <c r="C99" s="41">
        <v>2018</v>
      </c>
      <c r="D99" s="43" t="s">
        <v>755</v>
      </c>
      <c r="E99" s="41" t="s">
        <v>113</v>
      </c>
      <c r="F99" s="57" t="s">
        <v>283</v>
      </c>
      <c r="G99" s="41" t="s">
        <v>85</v>
      </c>
      <c r="H99" s="41" t="s">
        <v>25</v>
      </c>
      <c r="I99" s="41" t="s">
        <v>10</v>
      </c>
      <c r="J99" s="41" t="s">
        <v>566</v>
      </c>
      <c r="K99" s="41" t="s">
        <v>344</v>
      </c>
      <c r="L99" s="41" t="s">
        <v>13</v>
      </c>
      <c r="M99" s="41" t="s">
        <v>13</v>
      </c>
      <c r="N99" s="41" t="s">
        <v>13</v>
      </c>
      <c r="O99" s="89" t="s">
        <v>403</v>
      </c>
      <c r="P99" s="41" t="s">
        <v>13</v>
      </c>
      <c r="Q99" s="41" t="s">
        <v>318</v>
      </c>
      <c r="R99" s="41" t="s">
        <v>14</v>
      </c>
      <c r="S99" s="41" t="s">
        <v>568</v>
      </c>
      <c r="T99" s="41"/>
      <c r="U99" s="41" t="s">
        <v>113</v>
      </c>
      <c r="V99" s="41" t="s">
        <v>400</v>
      </c>
    </row>
    <row r="100" spans="1:22" s="57" customFormat="1" ht="25.5" customHeight="1" x14ac:dyDescent="0.35">
      <c r="A100" s="118" t="s">
        <v>200</v>
      </c>
      <c r="B100" s="41" t="s">
        <v>291</v>
      </c>
      <c r="C100" s="41">
        <v>2018</v>
      </c>
      <c r="D100" s="43" t="s">
        <v>756</v>
      </c>
      <c r="E100" s="41" t="s">
        <v>113</v>
      </c>
      <c r="F100" s="57" t="s">
        <v>284</v>
      </c>
      <c r="G100" s="41" t="s">
        <v>85</v>
      </c>
      <c r="H100" s="41" t="s">
        <v>25</v>
      </c>
      <c r="I100" s="41" t="s">
        <v>10</v>
      </c>
      <c r="J100" s="41" t="s">
        <v>564</v>
      </c>
      <c r="K100" s="41" t="s">
        <v>344</v>
      </c>
      <c r="L100" s="41" t="s">
        <v>13</v>
      </c>
      <c r="M100" s="41" t="s">
        <v>13</v>
      </c>
      <c r="N100" s="41" t="s">
        <v>13</v>
      </c>
      <c r="O100" s="89" t="s">
        <v>403</v>
      </c>
      <c r="P100" s="41" t="s">
        <v>13</v>
      </c>
      <c r="Q100" s="41" t="s">
        <v>318</v>
      </c>
      <c r="R100" s="41" t="s">
        <v>14</v>
      </c>
      <c r="S100" s="41" t="s">
        <v>569</v>
      </c>
      <c r="T100" s="41"/>
      <c r="U100" s="41" t="s">
        <v>113</v>
      </c>
      <c r="V100" s="41" t="s">
        <v>400</v>
      </c>
    </row>
    <row r="101" spans="1:22" s="57" customFormat="1" ht="25.5" customHeight="1" x14ac:dyDescent="0.35">
      <c r="A101" s="118" t="s">
        <v>200</v>
      </c>
      <c r="B101" s="41" t="s">
        <v>291</v>
      </c>
      <c r="C101" s="41">
        <v>2018</v>
      </c>
      <c r="D101" s="43" t="s">
        <v>778</v>
      </c>
      <c r="E101" s="41" t="s">
        <v>113</v>
      </c>
      <c r="F101" s="57" t="s">
        <v>285</v>
      </c>
      <c r="G101" s="41" t="s">
        <v>681</v>
      </c>
      <c r="H101" s="41" t="s">
        <v>25</v>
      </c>
      <c r="I101" s="41" t="s">
        <v>10</v>
      </c>
      <c r="J101" s="41" t="s">
        <v>594</v>
      </c>
      <c r="K101" s="41" t="s">
        <v>343</v>
      </c>
      <c r="L101" s="41" t="s">
        <v>14</v>
      </c>
      <c r="M101" s="41" t="s">
        <v>14</v>
      </c>
      <c r="N101" s="41"/>
      <c r="O101" s="89"/>
      <c r="P101" s="41" t="s">
        <v>400</v>
      </c>
      <c r="Q101" s="41" t="s">
        <v>400</v>
      </c>
      <c r="R101" s="41" t="s">
        <v>400</v>
      </c>
      <c r="S101" s="41" t="s">
        <v>400</v>
      </c>
      <c r="T101" s="41" t="s">
        <v>400</v>
      </c>
      <c r="U101" s="41" t="s">
        <v>113</v>
      </c>
      <c r="V101" s="41"/>
    </row>
    <row r="102" spans="1:22" s="57" customFormat="1" ht="25.5" customHeight="1" x14ac:dyDescent="0.35">
      <c r="A102" s="118" t="s">
        <v>73</v>
      </c>
      <c r="B102" s="94" t="s">
        <v>291</v>
      </c>
      <c r="C102" s="41">
        <v>2018</v>
      </c>
      <c r="D102" s="43" t="s">
        <v>595</v>
      </c>
      <c r="E102" s="41" t="s">
        <v>292</v>
      </c>
      <c r="F102" s="57" t="s">
        <v>274</v>
      </c>
      <c r="G102" s="41" t="s">
        <v>45</v>
      </c>
      <c r="H102" s="41" t="s">
        <v>39</v>
      </c>
      <c r="I102" s="41" t="s">
        <v>7</v>
      </c>
      <c r="J102" s="41" t="s">
        <v>325</v>
      </c>
      <c r="K102" s="41" t="s">
        <v>338</v>
      </c>
      <c r="L102" s="41" t="s">
        <v>14</v>
      </c>
      <c r="M102" s="41" t="s">
        <v>14</v>
      </c>
      <c r="N102" s="41"/>
      <c r="O102" s="89"/>
      <c r="P102" s="41" t="s">
        <v>400</v>
      </c>
      <c r="Q102" s="41" t="s">
        <v>400</v>
      </c>
      <c r="R102" s="41" t="s">
        <v>400</v>
      </c>
      <c r="S102" s="41" t="s">
        <v>400</v>
      </c>
      <c r="T102" s="41" t="s">
        <v>400</v>
      </c>
      <c r="U102" s="41" t="s">
        <v>292</v>
      </c>
      <c r="V102" s="41"/>
    </row>
    <row r="103" spans="1:22" s="57" customFormat="1" ht="25.5" customHeight="1" x14ac:dyDescent="0.35">
      <c r="A103" s="118" t="s">
        <v>73</v>
      </c>
      <c r="B103" s="94" t="s">
        <v>291</v>
      </c>
      <c r="C103" s="41">
        <v>2018</v>
      </c>
      <c r="D103" s="43" t="s">
        <v>779</v>
      </c>
      <c r="E103" s="41" t="s">
        <v>292</v>
      </c>
      <c r="F103" s="57" t="s">
        <v>275</v>
      </c>
      <c r="G103" s="41" t="s">
        <v>682</v>
      </c>
      <c r="H103" s="41" t="s">
        <v>39</v>
      </c>
      <c r="I103" s="41" t="s">
        <v>7</v>
      </c>
      <c r="J103" s="41" t="s">
        <v>325</v>
      </c>
      <c r="K103" s="41" t="s">
        <v>338</v>
      </c>
      <c r="L103" s="41" t="s">
        <v>14</v>
      </c>
      <c r="M103" s="41" t="s">
        <v>14</v>
      </c>
      <c r="N103" s="41"/>
      <c r="O103" s="89"/>
      <c r="P103" s="41" t="s">
        <v>400</v>
      </c>
      <c r="Q103" s="41" t="s">
        <v>400</v>
      </c>
      <c r="R103" s="41" t="s">
        <v>400</v>
      </c>
      <c r="S103" s="41" t="s">
        <v>400</v>
      </c>
      <c r="T103" s="41" t="s">
        <v>400</v>
      </c>
      <c r="U103" s="41" t="s">
        <v>292</v>
      </c>
      <c r="V103" s="41"/>
    </row>
    <row r="104" spans="1:22" s="57" customFormat="1" ht="25.5" customHeight="1" x14ac:dyDescent="0.35">
      <c r="A104" s="118" t="s">
        <v>73</v>
      </c>
      <c r="B104" s="94" t="s">
        <v>291</v>
      </c>
      <c r="C104" s="41">
        <v>2018</v>
      </c>
      <c r="D104" s="43" t="s">
        <v>780</v>
      </c>
      <c r="E104" s="41" t="s">
        <v>292</v>
      </c>
      <c r="F104" s="57" t="s">
        <v>276</v>
      </c>
      <c r="G104" s="41" t="s">
        <v>682</v>
      </c>
      <c r="H104" s="41" t="s">
        <v>39</v>
      </c>
      <c r="I104" s="41" t="s">
        <v>7</v>
      </c>
      <c r="J104" s="41" t="s">
        <v>325</v>
      </c>
      <c r="K104" s="41" t="s">
        <v>338</v>
      </c>
      <c r="L104" s="41" t="s">
        <v>14</v>
      </c>
      <c r="M104" s="41" t="s">
        <v>14</v>
      </c>
      <c r="N104" s="41"/>
      <c r="O104" s="89"/>
      <c r="P104" s="41" t="s">
        <v>400</v>
      </c>
      <c r="Q104" s="41" t="s">
        <v>400</v>
      </c>
      <c r="R104" s="41" t="s">
        <v>400</v>
      </c>
      <c r="S104" s="41" t="s">
        <v>400</v>
      </c>
      <c r="T104" s="41" t="s">
        <v>400</v>
      </c>
      <c r="U104" s="41" t="s">
        <v>292</v>
      </c>
      <c r="V104" s="41"/>
    </row>
    <row r="105" spans="1:22" s="57" customFormat="1" ht="25.5" customHeight="1" x14ac:dyDescent="0.35">
      <c r="A105" s="118" t="s">
        <v>73</v>
      </c>
      <c r="B105" s="94" t="s">
        <v>291</v>
      </c>
      <c r="C105" s="41">
        <v>2018</v>
      </c>
      <c r="D105" s="43" t="s">
        <v>781</v>
      </c>
      <c r="E105" s="41" t="s">
        <v>292</v>
      </c>
      <c r="F105" s="57" t="s">
        <v>277</v>
      </c>
      <c r="G105" s="41" t="s">
        <v>45</v>
      </c>
      <c r="H105" s="41" t="s">
        <v>39</v>
      </c>
      <c r="I105" s="41" t="s">
        <v>7</v>
      </c>
      <c r="J105" s="41" t="s">
        <v>325</v>
      </c>
      <c r="K105" s="41" t="s">
        <v>338</v>
      </c>
      <c r="L105" s="41" t="s">
        <v>14</v>
      </c>
      <c r="M105" s="41" t="s">
        <v>14</v>
      </c>
      <c r="N105" s="41"/>
      <c r="O105" s="89"/>
      <c r="P105" s="41" t="s">
        <v>400</v>
      </c>
      <c r="Q105" s="41" t="s">
        <v>400</v>
      </c>
      <c r="R105" s="41" t="s">
        <v>400</v>
      </c>
      <c r="S105" s="41" t="s">
        <v>400</v>
      </c>
      <c r="T105" s="41" t="s">
        <v>400</v>
      </c>
      <c r="U105" s="41" t="s">
        <v>292</v>
      </c>
      <c r="V105" s="41"/>
    </row>
    <row r="106" spans="1:22" s="57" customFormat="1" ht="25.5" customHeight="1" x14ac:dyDescent="0.35">
      <c r="A106" s="118" t="s">
        <v>73</v>
      </c>
      <c r="B106" s="94" t="s">
        <v>291</v>
      </c>
      <c r="C106" s="41">
        <v>2018</v>
      </c>
      <c r="D106" s="43" t="s">
        <v>782</v>
      </c>
      <c r="E106" s="41" t="s">
        <v>292</v>
      </c>
      <c r="F106" s="57" t="s">
        <v>278</v>
      </c>
      <c r="G106" s="41" t="s">
        <v>45</v>
      </c>
      <c r="H106" s="41" t="s">
        <v>39</v>
      </c>
      <c r="I106" s="41" t="s">
        <v>7</v>
      </c>
      <c r="J106" s="41" t="s">
        <v>325</v>
      </c>
      <c r="K106" s="41" t="s">
        <v>338</v>
      </c>
      <c r="L106" s="41" t="s">
        <v>14</v>
      </c>
      <c r="M106" s="41" t="s">
        <v>14</v>
      </c>
      <c r="N106" s="41"/>
      <c r="O106" s="89"/>
      <c r="P106" s="41" t="s">
        <v>400</v>
      </c>
      <c r="Q106" s="41" t="s">
        <v>400</v>
      </c>
      <c r="R106" s="41" t="s">
        <v>400</v>
      </c>
      <c r="S106" s="41" t="s">
        <v>400</v>
      </c>
      <c r="T106" s="41" t="s">
        <v>400</v>
      </c>
      <c r="U106" s="41" t="s">
        <v>292</v>
      </c>
      <c r="V106" s="41"/>
    </row>
    <row r="107" spans="1:22" s="57" customFormat="1" ht="25.5" customHeight="1" x14ac:dyDescent="0.35">
      <c r="A107" s="118" t="s">
        <v>73</v>
      </c>
      <c r="B107" s="94" t="s">
        <v>291</v>
      </c>
      <c r="C107" s="41">
        <v>2018</v>
      </c>
      <c r="D107" s="43" t="s">
        <v>783</v>
      </c>
      <c r="E107" s="41" t="s">
        <v>292</v>
      </c>
      <c r="F107" s="57" t="s">
        <v>279</v>
      </c>
      <c r="G107" s="41" t="s">
        <v>45</v>
      </c>
      <c r="H107" s="41" t="s">
        <v>39</v>
      </c>
      <c r="I107" s="41" t="s">
        <v>7</v>
      </c>
      <c r="J107" s="41" t="s">
        <v>325</v>
      </c>
      <c r="K107" s="41" t="s">
        <v>338</v>
      </c>
      <c r="L107" s="41" t="s">
        <v>14</v>
      </c>
      <c r="M107" s="41" t="s">
        <v>14</v>
      </c>
      <c r="N107" s="41"/>
      <c r="O107" s="89"/>
      <c r="P107" s="41" t="s">
        <v>400</v>
      </c>
      <c r="Q107" s="41" t="s">
        <v>400</v>
      </c>
      <c r="R107" s="41" t="s">
        <v>400</v>
      </c>
      <c r="S107" s="41" t="s">
        <v>400</v>
      </c>
      <c r="T107" s="41" t="s">
        <v>400</v>
      </c>
      <c r="U107" s="41" t="s">
        <v>292</v>
      </c>
      <c r="V107" s="41"/>
    </row>
    <row r="108" spans="1:22" s="57" customFormat="1" ht="25.5" customHeight="1" x14ac:dyDescent="0.35">
      <c r="A108" s="121" t="s">
        <v>73</v>
      </c>
      <c r="B108" s="94" t="s">
        <v>291</v>
      </c>
      <c r="C108" s="41">
        <v>2018</v>
      </c>
      <c r="D108" s="43" t="s">
        <v>791</v>
      </c>
      <c r="E108" s="41" t="s">
        <v>292</v>
      </c>
      <c r="F108" s="57" t="s">
        <v>281</v>
      </c>
      <c r="G108" s="41" t="s">
        <v>622</v>
      </c>
      <c r="H108" s="41" t="s">
        <v>25</v>
      </c>
      <c r="I108" s="41" t="s">
        <v>378</v>
      </c>
      <c r="J108" s="41" t="s">
        <v>488</v>
      </c>
      <c r="K108" s="41" t="s">
        <v>338</v>
      </c>
      <c r="L108" s="41" t="s">
        <v>14</v>
      </c>
      <c r="M108" s="41" t="s">
        <v>14</v>
      </c>
      <c r="N108" s="41"/>
      <c r="O108" s="89"/>
      <c r="P108" s="41" t="s">
        <v>400</v>
      </c>
      <c r="Q108" s="41" t="s">
        <v>400</v>
      </c>
      <c r="R108" s="41" t="s">
        <v>400</v>
      </c>
      <c r="S108" s="41" t="s">
        <v>400</v>
      </c>
      <c r="T108" s="41" t="s">
        <v>400</v>
      </c>
      <c r="U108" s="41" t="s">
        <v>292</v>
      </c>
      <c r="V108" s="41"/>
    </row>
    <row r="109" spans="1:22" s="57" customFormat="1" ht="25.5" customHeight="1" x14ac:dyDescent="0.35">
      <c r="A109" s="118" t="s">
        <v>73</v>
      </c>
      <c r="B109" s="94" t="s">
        <v>291</v>
      </c>
      <c r="C109" s="41">
        <v>2018</v>
      </c>
      <c r="D109" s="43" t="s">
        <v>795</v>
      </c>
      <c r="E109" s="41" t="s">
        <v>292</v>
      </c>
      <c r="F109" s="57" t="s">
        <v>280</v>
      </c>
      <c r="G109" s="41" t="s">
        <v>191</v>
      </c>
      <c r="H109" s="41" t="s">
        <v>25</v>
      </c>
      <c r="I109" s="41" t="s">
        <v>7</v>
      </c>
      <c r="J109" s="41" t="s">
        <v>796</v>
      </c>
      <c r="K109" s="41" t="s">
        <v>338</v>
      </c>
      <c r="L109" s="41" t="s">
        <v>14</v>
      </c>
      <c r="M109" s="41" t="s">
        <v>14</v>
      </c>
      <c r="N109" s="41"/>
      <c r="O109" s="89"/>
      <c r="P109" s="41" t="s">
        <v>400</v>
      </c>
      <c r="Q109" s="41" t="s">
        <v>400</v>
      </c>
      <c r="R109" s="41" t="s">
        <v>400</v>
      </c>
      <c r="S109" s="41" t="s">
        <v>400</v>
      </c>
      <c r="T109" s="41" t="s">
        <v>400</v>
      </c>
      <c r="U109" s="41" t="s">
        <v>292</v>
      </c>
      <c r="V109" s="41"/>
    </row>
    <row r="110" spans="1:22" s="57" customFormat="1" ht="25.5" customHeight="1" x14ac:dyDescent="0.35">
      <c r="A110" s="118" t="s">
        <v>73</v>
      </c>
      <c r="B110" s="94" t="s">
        <v>291</v>
      </c>
      <c r="C110" s="41">
        <v>2018</v>
      </c>
      <c r="D110" s="43" t="s">
        <v>620</v>
      </c>
      <c r="E110" s="41" t="s">
        <v>292</v>
      </c>
      <c r="F110" s="57" t="s">
        <v>273</v>
      </c>
      <c r="G110" s="41" t="s">
        <v>729</v>
      </c>
      <c r="H110" s="41" t="s">
        <v>39</v>
      </c>
      <c r="I110" s="41" t="s">
        <v>7</v>
      </c>
      <c r="J110" s="41" t="s">
        <v>668</v>
      </c>
      <c r="K110" s="41" t="s">
        <v>345</v>
      </c>
      <c r="L110" s="41" t="s">
        <v>14</v>
      </c>
      <c r="M110" s="41" t="s">
        <v>14</v>
      </c>
      <c r="N110" s="41"/>
      <c r="O110" s="89"/>
      <c r="P110" s="41" t="s">
        <v>400</v>
      </c>
      <c r="Q110" s="41" t="s">
        <v>400</v>
      </c>
      <c r="R110" s="41" t="s">
        <v>400</v>
      </c>
      <c r="S110" s="41" t="s">
        <v>400</v>
      </c>
      <c r="T110" s="41" t="s">
        <v>400</v>
      </c>
      <c r="U110" s="41" t="s">
        <v>292</v>
      </c>
      <c r="V110" s="41"/>
    </row>
    <row r="111" spans="1:22" s="57" customFormat="1" ht="25.5" customHeight="1" x14ac:dyDescent="0.35">
      <c r="A111" s="118" t="s">
        <v>123</v>
      </c>
      <c r="B111" s="41" t="s">
        <v>291</v>
      </c>
      <c r="C111" s="41">
        <v>2018</v>
      </c>
      <c r="D111" s="67" t="s">
        <v>609</v>
      </c>
      <c r="E111" s="41" t="s">
        <v>584</v>
      </c>
      <c r="F111" s="57" t="s">
        <v>252</v>
      </c>
      <c r="G111" s="41" t="s">
        <v>226</v>
      </c>
      <c r="H111" s="41" t="s">
        <v>39</v>
      </c>
      <c r="I111" s="41" t="s">
        <v>7</v>
      </c>
      <c r="J111" s="41" t="s">
        <v>325</v>
      </c>
      <c r="K111" s="41" t="s">
        <v>339</v>
      </c>
      <c r="L111" s="41" t="s">
        <v>14</v>
      </c>
      <c r="M111" s="41" t="s">
        <v>14</v>
      </c>
      <c r="N111" s="41"/>
      <c r="O111" s="89"/>
      <c r="P111" s="41" t="s">
        <v>400</v>
      </c>
      <c r="Q111" s="41" t="s">
        <v>400</v>
      </c>
      <c r="R111" s="41" t="s">
        <v>400</v>
      </c>
      <c r="S111" s="41" t="s">
        <v>400</v>
      </c>
      <c r="T111" s="41" t="s">
        <v>400</v>
      </c>
      <c r="U111" s="41" t="s">
        <v>584</v>
      </c>
      <c r="V111" s="41" t="s">
        <v>610</v>
      </c>
    </row>
    <row r="112" spans="1:22" s="57" customFormat="1" ht="25.5" customHeight="1" x14ac:dyDescent="0.35">
      <c r="A112" s="118" t="s">
        <v>123</v>
      </c>
      <c r="B112" s="41" t="s">
        <v>291</v>
      </c>
      <c r="C112" s="41">
        <v>2018</v>
      </c>
      <c r="D112" s="67" t="s">
        <v>792</v>
      </c>
      <c r="E112" s="41" t="s">
        <v>113</v>
      </c>
      <c r="F112" s="57" t="s">
        <v>253</v>
      </c>
      <c r="G112" s="41" t="s">
        <v>234</v>
      </c>
      <c r="H112" s="41" t="s">
        <v>25</v>
      </c>
      <c r="I112" s="41" t="s">
        <v>7</v>
      </c>
      <c r="J112" s="41" t="s">
        <v>617</v>
      </c>
      <c r="K112" s="41" t="s">
        <v>344</v>
      </c>
      <c r="L112" s="41" t="s">
        <v>14</v>
      </c>
      <c r="M112" s="41" t="s">
        <v>14</v>
      </c>
      <c r="N112" s="41"/>
      <c r="O112" s="89"/>
      <c r="P112" s="41" t="s">
        <v>400</v>
      </c>
      <c r="Q112" s="41" t="s">
        <v>400</v>
      </c>
      <c r="R112" s="41" t="s">
        <v>400</v>
      </c>
      <c r="S112" s="41" t="s">
        <v>400</v>
      </c>
      <c r="T112" s="41" t="s">
        <v>400</v>
      </c>
      <c r="U112" s="41" t="s">
        <v>113</v>
      </c>
      <c r="V112" s="41" t="s">
        <v>618</v>
      </c>
    </row>
    <row r="113" spans="1:22" s="57" customFormat="1" ht="25.5" customHeight="1" x14ac:dyDescent="0.35">
      <c r="A113" s="118" t="s">
        <v>123</v>
      </c>
      <c r="B113" s="41" t="s">
        <v>291</v>
      </c>
      <c r="C113" s="41">
        <v>2018</v>
      </c>
      <c r="D113" s="67" t="s">
        <v>793</v>
      </c>
      <c r="E113" s="41" t="s">
        <v>113</v>
      </c>
      <c r="F113" s="57" t="s">
        <v>249</v>
      </c>
      <c r="G113" s="41" t="s">
        <v>234</v>
      </c>
      <c r="H113" s="41" t="s">
        <v>25</v>
      </c>
      <c r="I113" s="41" t="s">
        <v>7</v>
      </c>
      <c r="J113" s="41" t="s">
        <v>619</v>
      </c>
      <c r="K113" s="41" t="s">
        <v>344</v>
      </c>
      <c r="L113" s="41" t="s">
        <v>14</v>
      </c>
      <c r="M113" s="41" t="s">
        <v>14</v>
      </c>
      <c r="N113" s="41"/>
      <c r="O113" s="89"/>
      <c r="P113" s="41" t="s">
        <v>400</v>
      </c>
      <c r="Q113" s="41" t="s">
        <v>400</v>
      </c>
      <c r="R113" s="41" t="s">
        <v>400</v>
      </c>
      <c r="S113" s="41" t="s">
        <v>400</v>
      </c>
      <c r="T113" s="41" t="s">
        <v>400</v>
      </c>
      <c r="U113" s="41" t="s">
        <v>113</v>
      </c>
      <c r="V113" s="41" t="s">
        <v>618</v>
      </c>
    </row>
    <row r="114" spans="1:22" s="57" customFormat="1" ht="25.5" customHeight="1" x14ac:dyDescent="0.35">
      <c r="A114" s="121" t="s">
        <v>123</v>
      </c>
      <c r="B114" s="41" t="s">
        <v>291</v>
      </c>
      <c r="C114" s="41">
        <v>2018</v>
      </c>
      <c r="D114" s="67" t="s">
        <v>794</v>
      </c>
      <c r="E114" s="41" t="s">
        <v>113</v>
      </c>
      <c r="F114" s="57" t="s">
        <v>248</v>
      </c>
      <c r="G114" s="41" t="s">
        <v>234</v>
      </c>
      <c r="H114" s="41" t="s">
        <v>25</v>
      </c>
      <c r="I114" s="41" t="s">
        <v>7</v>
      </c>
      <c r="J114" s="41" t="s">
        <v>619</v>
      </c>
      <c r="K114" s="41" t="s">
        <v>344</v>
      </c>
      <c r="L114" s="41" t="s">
        <v>14</v>
      </c>
      <c r="M114" s="41" t="s">
        <v>14</v>
      </c>
      <c r="N114" s="41"/>
      <c r="O114" s="89"/>
      <c r="P114" s="41" t="s">
        <v>400</v>
      </c>
      <c r="Q114" s="41" t="s">
        <v>400</v>
      </c>
      <c r="R114" s="41" t="s">
        <v>400</v>
      </c>
      <c r="S114" s="41" t="s">
        <v>400</v>
      </c>
      <c r="T114" s="41" t="s">
        <v>400</v>
      </c>
      <c r="U114" s="41" t="s">
        <v>113</v>
      </c>
      <c r="V114" s="41" t="s">
        <v>618</v>
      </c>
    </row>
    <row r="115" spans="1:22" s="57" customFormat="1" ht="25.5" customHeight="1" x14ac:dyDescent="0.35">
      <c r="A115" s="118" t="s">
        <v>35</v>
      </c>
      <c r="B115" s="41" t="s">
        <v>291</v>
      </c>
      <c r="C115" s="41">
        <v>2018</v>
      </c>
      <c r="D115" s="43" t="s">
        <v>642</v>
      </c>
      <c r="E115" s="41" t="s">
        <v>292</v>
      </c>
      <c r="F115" s="57" t="s">
        <v>558</v>
      </c>
      <c r="G115" s="41" t="s">
        <v>37</v>
      </c>
      <c r="H115" s="41" t="s">
        <v>39</v>
      </c>
      <c r="I115" s="41" t="s">
        <v>10</v>
      </c>
      <c r="J115" s="41" t="s">
        <v>326</v>
      </c>
      <c r="K115" s="41" t="s">
        <v>559</v>
      </c>
      <c r="L115" s="41" t="s">
        <v>14</v>
      </c>
      <c r="M115" s="41" t="s">
        <v>13</v>
      </c>
      <c r="N115" s="41" t="s">
        <v>13</v>
      </c>
      <c r="O115" s="89" t="s">
        <v>560</v>
      </c>
      <c r="P115" s="41" t="s">
        <v>14</v>
      </c>
      <c r="Q115" s="41" t="s">
        <v>1247</v>
      </c>
      <c r="R115" s="41" t="s">
        <v>14</v>
      </c>
      <c r="S115" s="41" t="s">
        <v>561</v>
      </c>
      <c r="T115" s="41"/>
      <c r="U115" s="41" t="s">
        <v>292</v>
      </c>
      <c r="V115" s="41"/>
    </row>
    <row r="116" spans="1:22" s="57" customFormat="1" ht="25.5" customHeight="1" x14ac:dyDescent="0.35">
      <c r="A116" s="118" t="s">
        <v>35</v>
      </c>
      <c r="B116" s="41" t="s">
        <v>291</v>
      </c>
      <c r="C116" s="41">
        <v>2018</v>
      </c>
      <c r="D116" s="43" t="s">
        <v>578</v>
      </c>
      <c r="E116" s="41" t="s">
        <v>113</v>
      </c>
      <c r="F116" s="57" t="s">
        <v>264</v>
      </c>
      <c r="G116" s="41" t="s">
        <v>579</v>
      </c>
      <c r="H116" s="41" t="s">
        <v>39</v>
      </c>
      <c r="I116" s="41" t="s">
        <v>10</v>
      </c>
      <c r="J116" s="41" t="s">
        <v>326</v>
      </c>
      <c r="K116" s="41" t="s">
        <v>420</v>
      </c>
      <c r="L116" s="41" t="s">
        <v>13</v>
      </c>
      <c r="M116" s="41" t="s">
        <v>13</v>
      </c>
      <c r="N116" s="41" t="s">
        <v>13</v>
      </c>
      <c r="O116" s="89" t="s">
        <v>670</v>
      </c>
      <c r="P116" s="41" t="s">
        <v>13</v>
      </c>
      <c r="Q116" s="41" t="s">
        <v>293</v>
      </c>
      <c r="R116" s="41" t="s">
        <v>14</v>
      </c>
      <c r="S116" s="41" t="s">
        <v>580</v>
      </c>
      <c r="T116" s="41"/>
      <c r="U116" s="41" t="s">
        <v>113</v>
      </c>
      <c r="V116" s="41"/>
    </row>
    <row r="117" spans="1:22" s="57" customFormat="1" ht="25.5" customHeight="1" x14ac:dyDescent="0.35">
      <c r="A117" s="118" t="s">
        <v>153</v>
      </c>
      <c r="B117" s="41" t="s">
        <v>291</v>
      </c>
      <c r="C117" s="41">
        <v>2018</v>
      </c>
      <c r="D117" s="43" t="s">
        <v>611</v>
      </c>
      <c r="E117" s="41" t="s">
        <v>371</v>
      </c>
      <c r="F117" s="57" t="s">
        <v>263</v>
      </c>
      <c r="G117" s="41" t="s">
        <v>85</v>
      </c>
      <c r="H117" s="41" t="s">
        <v>39</v>
      </c>
      <c r="I117" s="41" t="s">
        <v>7</v>
      </c>
      <c r="J117" s="41" t="s">
        <v>327</v>
      </c>
      <c r="K117" s="41" t="s">
        <v>336</v>
      </c>
      <c r="L117" s="41" t="s">
        <v>13</v>
      </c>
      <c r="M117" s="41" t="s">
        <v>14</v>
      </c>
      <c r="N117" s="41"/>
      <c r="O117" s="89"/>
      <c r="P117" s="41" t="s">
        <v>400</v>
      </c>
      <c r="Q117" s="41" t="s">
        <v>400</v>
      </c>
      <c r="R117" s="41" t="s">
        <v>400</v>
      </c>
      <c r="S117" s="41" t="s">
        <v>400</v>
      </c>
      <c r="T117" s="41" t="s">
        <v>400</v>
      </c>
      <c r="U117" s="41" t="s">
        <v>371</v>
      </c>
      <c r="V117" s="41"/>
    </row>
    <row r="118" spans="1:22" s="57" customFormat="1" ht="25.5" customHeight="1" x14ac:dyDescent="0.35">
      <c r="A118" s="118" t="s">
        <v>96</v>
      </c>
      <c r="B118" s="41" t="s">
        <v>291</v>
      </c>
      <c r="C118" s="41">
        <v>2018</v>
      </c>
      <c r="D118" s="43" t="s">
        <v>596</v>
      </c>
      <c r="E118" s="41" t="s">
        <v>584</v>
      </c>
      <c r="F118" s="57" t="s">
        <v>290</v>
      </c>
      <c r="G118" s="41" t="s">
        <v>597</v>
      </c>
      <c r="H118" s="41" t="s">
        <v>39</v>
      </c>
      <c r="I118" s="41" t="s">
        <v>5</v>
      </c>
      <c r="J118" s="41" t="s">
        <v>329</v>
      </c>
      <c r="K118" s="41" t="s">
        <v>334</v>
      </c>
      <c r="L118" s="41" t="s">
        <v>13</v>
      </c>
      <c r="M118" s="41" t="s">
        <v>14</v>
      </c>
      <c r="N118" s="41"/>
      <c r="O118" s="89"/>
      <c r="P118" s="41"/>
      <c r="Q118" s="41"/>
      <c r="R118" s="41"/>
      <c r="S118" s="41"/>
      <c r="T118" s="41"/>
      <c r="U118" s="41" t="s">
        <v>584</v>
      </c>
      <c r="V118" s="41" t="s">
        <v>1211</v>
      </c>
    </row>
    <row r="119" spans="1:22" s="57" customFormat="1" ht="25.5" customHeight="1" x14ac:dyDescent="0.35">
      <c r="A119" s="118" t="s">
        <v>96</v>
      </c>
      <c r="B119" s="41" t="s">
        <v>291</v>
      </c>
      <c r="C119" s="41">
        <v>2018</v>
      </c>
      <c r="D119" s="43" t="s">
        <v>789</v>
      </c>
      <c r="E119" s="41" t="s">
        <v>292</v>
      </c>
      <c r="F119" s="57" t="s">
        <v>250</v>
      </c>
      <c r="G119" s="41" t="s">
        <v>222</v>
      </c>
      <c r="H119" s="41" t="s">
        <v>25</v>
      </c>
      <c r="I119" s="41" t="s">
        <v>5</v>
      </c>
      <c r="J119" s="41" t="s">
        <v>616</v>
      </c>
      <c r="K119" s="41" t="s">
        <v>334</v>
      </c>
      <c r="L119" s="41" t="s">
        <v>13</v>
      </c>
      <c r="M119" s="41" t="s">
        <v>14</v>
      </c>
      <c r="N119" s="41"/>
      <c r="O119" s="89"/>
      <c r="P119" s="41" t="s">
        <v>400</v>
      </c>
      <c r="Q119" s="41" t="s">
        <v>400</v>
      </c>
      <c r="R119" s="41" t="s">
        <v>400</v>
      </c>
      <c r="S119" s="41" t="s">
        <v>400</v>
      </c>
      <c r="T119" s="41" t="s">
        <v>400</v>
      </c>
      <c r="U119" s="41" t="s">
        <v>292</v>
      </c>
      <c r="V119" s="41"/>
    </row>
    <row r="120" spans="1:22" s="57" customFormat="1" ht="25.5" customHeight="1" x14ac:dyDescent="0.35">
      <c r="A120" s="118" t="s">
        <v>96</v>
      </c>
      <c r="B120" s="41" t="s">
        <v>291</v>
      </c>
      <c r="C120" s="41">
        <v>2018</v>
      </c>
      <c r="D120" s="43" t="s">
        <v>790</v>
      </c>
      <c r="E120" s="41" t="s">
        <v>292</v>
      </c>
      <c r="F120" s="57" t="s">
        <v>251</v>
      </c>
      <c r="G120" s="41" t="s">
        <v>222</v>
      </c>
      <c r="H120" s="41" t="s">
        <v>25</v>
      </c>
      <c r="I120" s="41" t="s">
        <v>5</v>
      </c>
      <c r="J120" s="41" t="s">
        <v>616</v>
      </c>
      <c r="K120" s="41" t="s">
        <v>334</v>
      </c>
      <c r="L120" s="41" t="s">
        <v>13</v>
      </c>
      <c r="M120" s="41" t="s">
        <v>14</v>
      </c>
      <c r="N120" s="41"/>
      <c r="O120" s="89"/>
      <c r="P120" s="41" t="s">
        <v>400</v>
      </c>
      <c r="Q120" s="41" t="s">
        <v>400</v>
      </c>
      <c r="R120" s="41" t="s">
        <v>400</v>
      </c>
      <c r="S120" s="41" t="s">
        <v>400</v>
      </c>
      <c r="T120" s="41" t="s">
        <v>400</v>
      </c>
      <c r="U120" s="41" t="s">
        <v>292</v>
      </c>
      <c r="V120" s="41"/>
    </row>
    <row r="121" spans="1:22" s="57" customFormat="1" ht="25.5" customHeight="1" x14ac:dyDescent="0.35">
      <c r="A121" s="118" t="s">
        <v>158</v>
      </c>
      <c r="B121" s="41" t="s">
        <v>291</v>
      </c>
      <c r="C121" s="41">
        <v>2018</v>
      </c>
      <c r="D121" s="43" t="s">
        <v>599</v>
      </c>
      <c r="E121" s="41" t="s">
        <v>371</v>
      </c>
      <c r="F121" s="57" t="s">
        <v>265</v>
      </c>
      <c r="G121" s="41" t="s">
        <v>45</v>
      </c>
      <c r="H121" s="41" t="s">
        <v>39</v>
      </c>
      <c r="I121" s="41" t="s">
        <v>7</v>
      </c>
      <c r="J121" s="41" t="s">
        <v>325</v>
      </c>
      <c r="K121" s="41" t="s">
        <v>334</v>
      </c>
      <c r="L121" s="41" t="s">
        <v>14</v>
      </c>
      <c r="M121" s="41" t="s">
        <v>14</v>
      </c>
      <c r="N121" s="41"/>
      <c r="O121" s="89"/>
      <c r="P121" s="41" t="s">
        <v>400</v>
      </c>
      <c r="Q121" s="41" t="s">
        <v>400</v>
      </c>
      <c r="R121" s="41" t="s">
        <v>400</v>
      </c>
      <c r="S121" s="41" t="s">
        <v>400</v>
      </c>
      <c r="T121" s="41" t="s">
        <v>400</v>
      </c>
      <c r="U121" s="41" t="s">
        <v>371</v>
      </c>
      <c r="V121" s="41"/>
    </row>
    <row r="122" spans="1:22" s="57" customFormat="1" ht="25.5" customHeight="1" x14ac:dyDescent="0.35">
      <c r="A122" s="121" t="s">
        <v>158</v>
      </c>
      <c r="B122" s="41" t="s">
        <v>291</v>
      </c>
      <c r="C122" s="41">
        <v>2018</v>
      </c>
      <c r="D122" s="43" t="s">
        <v>600</v>
      </c>
      <c r="E122" s="41" t="s">
        <v>292</v>
      </c>
      <c r="F122" s="57" t="s">
        <v>266</v>
      </c>
      <c r="G122" s="41" t="s">
        <v>45</v>
      </c>
      <c r="H122" s="41" t="s">
        <v>39</v>
      </c>
      <c r="I122" s="41" t="s">
        <v>7</v>
      </c>
      <c r="J122" s="41" t="s">
        <v>325</v>
      </c>
      <c r="K122" s="41" t="s">
        <v>335</v>
      </c>
      <c r="L122" s="41" t="s">
        <v>14</v>
      </c>
      <c r="M122" s="41" t="s">
        <v>14</v>
      </c>
      <c r="N122" s="41"/>
      <c r="O122" s="89"/>
      <c r="P122" s="41" t="s">
        <v>400</v>
      </c>
      <c r="Q122" s="41" t="s">
        <v>400</v>
      </c>
      <c r="R122" s="41" t="s">
        <v>400</v>
      </c>
      <c r="S122" s="41" t="s">
        <v>400</v>
      </c>
      <c r="T122" s="41" t="s">
        <v>400</v>
      </c>
      <c r="U122" s="41" t="s">
        <v>292</v>
      </c>
      <c r="V122" s="41"/>
    </row>
    <row r="123" spans="1:22" s="57" customFormat="1" ht="38.25" customHeight="1" x14ac:dyDescent="0.35">
      <c r="A123" s="121" t="s">
        <v>158</v>
      </c>
      <c r="B123" s="41" t="s">
        <v>291</v>
      </c>
      <c r="C123" s="41">
        <v>2018</v>
      </c>
      <c r="D123" s="43" t="s">
        <v>601</v>
      </c>
      <c r="E123" s="41" t="s">
        <v>292</v>
      </c>
      <c r="F123" s="57" t="s">
        <v>267</v>
      </c>
      <c r="G123" s="41" t="s">
        <v>45</v>
      </c>
      <c r="H123" s="41" t="s">
        <v>39</v>
      </c>
      <c r="I123" s="41" t="s">
        <v>7</v>
      </c>
      <c r="J123" s="41" t="s">
        <v>325</v>
      </c>
      <c r="K123" s="41" t="s">
        <v>336</v>
      </c>
      <c r="L123" s="41" t="s">
        <v>14</v>
      </c>
      <c r="M123" s="41" t="s">
        <v>14</v>
      </c>
      <c r="N123" s="41"/>
      <c r="O123" s="89"/>
      <c r="P123" s="41" t="s">
        <v>400</v>
      </c>
      <c r="Q123" s="41" t="s">
        <v>400</v>
      </c>
      <c r="R123" s="41" t="s">
        <v>400</v>
      </c>
      <c r="S123" s="41" t="s">
        <v>400</v>
      </c>
      <c r="T123" s="41" t="s">
        <v>400</v>
      </c>
      <c r="U123" s="41" t="s">
        <v>292</v>
      </c>
      <c r="V123" s="41"/>
    </row>
    <row r="124" spans="1:22" s="57" customFormat="1" ht="24.75" customHeight="1" x14ac:dyDescent="0.35">
      <c r="A124" s="118" t="s">
        <v>158</v>
      </c>
      <c r="B124" s="41" t="s">
        <v>291</v>
      </c>
      <c r="C124" s="41">
        <v>2018</v>
      </c>
      <c r="D124" s="43" t="s">
        <v>602</v>
      </c>
      <c r="E124" s="41" t="s">
        <v>292</v>
      </c>
      <c r="F124" s="57" t="s">
        <v>268</v>
      </c>
      <c r="G124" s="41" t="s">
        <v>45</v>
      </c>
      <c r="H124" s="41" t="s">
        <v>39</v>
      </c>
      <c r="I124" s="41" t="s">
        <v>7</v>
      </c>
      <c r="J124" s="41" t="s">
        <v>325</v>
      </c>
      <c r="K124" s="41" t="s">
        <v>333</v>
      </c>
      <c r="L124" s="41" t="s">
        <v>14</v>
      </c>
      <c r="M124" s="41" t="s">
        <v>14</v>
      </c>
      <c r="N124" s="41"/>
      <c r="O124" s="89"/>
      <c r="P124" s="41" t="s">
        <v>400</v>
      </c>
      <c r="Q124" s="41" t="s">
        <v>400</v>
      </c>
      <c r="R124" s="41" t="s">
        <v>400</v>
      </c>
      <c r="S124" s="41" t="s">
        <v>400</v>
      </c>
      <c r="T124" s="41" t="s">
        <v>400</v>
      </c>
      <c r="U124" s="41" t="s">
        <v>292</v>
      </c>
      <c r="V124" s="41"/>
    </row>
    <row r="125" spans="1:22" s="57" customFormat="1" ht="32.25" customHeight="1" x14ac:dyDescent="0.35">
      <c r="A125" s="118" t="s">
        <v>158</v>
      </c>
      <c r="B125" s="41" t="s">
        <v>291</v>
      </c>
      <c r="C125" s="41">
        <v>2018</v>
      </c>
      <c r="D125" s="43" t="s">
        <v>603</v>
      </c>
      <c r="E125" s="41" t="s">
        <v>292</v>
      </c>
      <c r="F125" s="57" t="s">
        <v>269</v>
      </c>
      <c r="G125" s="41" t="s">
        <v>45</v>
      </c>
      <c r="H125" s="41" t="s">
        <v>39</v>
      </c>
      <c r="I125" s="41" t="s">
        <v>7</v>
      </c>
      <c r="J125" s="41" t="s">
        <v>325</v>
      </c>
      <c r="K125" s="41" t="s">
        <v>337</v>
      </c>
      <c r="L125" s="41" t="s">
        <v>14</v>
      </c>
      <c r="M125" s="41" t="s">
        <v>14</v>
      </c>
      <c r="N125" s="41"/>
      <c r="O125" s="89"/>
      <c r="P125" s="41" t="s">
        <v>400</v>
      </c>
      <c r="Q125" s="41" t="s">
        <v>400</v>
      </c>
      <c r="R125" s="41" t="s">
        <v>400</v>
      </c>
      <c r="S125" s="41" t="s">
        <v>400</v>
      </c>
      <c r="T125" s="41" t="s">
        <v>400</v>
      </c>
      <c r="U125" s="41" t="s">
        <v>292</v>
      </c>
      <c r="V125" s="41"/>
    </row>
    <row r="126" spans="1:22" s="57" customFormat="1" ht="28.5" customHeight="1" x14ac:dyDescent="0.35">
      <c r="A126" s="118" t="s">
        <v>158</v>
      </c>
      <c r="B126" s="41" t="s">
        <v>291</v>
      </c>
      <c r="C126" s="41">
        <v>2018</v>
      </c>
      <c r="D126" s="43" t="s">
        <v>604</v>
      </c>
      <c r="E126" s="41" t="s">
        <v>292</v>
      </c>
      <c r="F126" s="57" t="s">
        <v>270</v>
      </c>
      <c r="G126" s="41" t="s">
        <v>45</v>
      </c>
      <c r="H126" s="41" t="s">
        <v>39</v>
      </c>
      <c r="I126" s="41" t="s">
        <v>7</v>
      </c>
      <c r="J126" s="41" t="s">
        <v>325</v>
      </c>
      <c r="K126" s="41" t="s">
        <v>333</v>
      </c>
      <c r="L126" s="41" t="s">
        <v>14</v>
      </c>
      <c r="M126" s="41" t="s">
        <v>14</v>
      </c>
      <c r="N126" s="41"/>
      <c r="O126" s="89"/>
      <c r="P126" s="41" t="s">
        <v>400</v>
      </c>
      <c r="Q126" s="41" t="s">
        <v>400</v>
      </c>
      <c r="R126" s="41" t="s">
        <v>400</v>
      </c>
      <c r="S126" s="41" t="s">
        <v>400</v>
      </c>
      <c r="T126" s="41" t="s">
        <v>400</v>
      </c>
      <c r="U126" s="41" t="s">
        <v>292</v>
      </c>
      <c r="V126" s="41"/>
    </row>
    <row r="127" spans="1:22" s="57" customFormat="1" ht="25.5" customHeight="1" x14ac:dyDescent="0.35">
      <c r="A127" s="118" t="s">
        <v>158</v>
      </c>
      <c r="B127" s="41" t="s">
        <v>291</v>
      </c>
      <c r="C127" s="41">
        <v>2018</v>
      </c>
      <c r="D127" s="43" t="s">
        <v>606</v>
      </c>
      <c r="E127" s="41" t="s">
        <v>292</v>
      </c>
      <c r="F127" s="57" t="s">
        <v>271</v>
      </c>
      <c r="G127" s="41" t="s">
        <v>45</v>
      </c>
      <c r="H127" s="41" t="s">
        <v>39</v>
      </c>
      <c r="I127" s="41" t="s">
        <v>7</v>
      </c>
      <c r="J127" s="41" t="s">
        <v>325</v>
      </c>
      <c r="K127" s="41" t="s">
        <v>333</v>
      </c>
      <c r="L127" s="41" t="s">
        <v>14</v>
      </c>
      <c r="M127" s="41" t="s">
        <v>14</v>
      </c>
      <c r="N127" s="41"/>
      <c r="O127" s="89"/>
      <c r="P127" s="41" t="s">
        <v>400</v>
      </c>
      <c r="Q127" s="41" t="s">
        <v>400</v>
      </c>
      <c r="R127" s="41" t="s">
        <v>400</v>
      </c>
      <c r="S127" s="41" t="s">
        <v>400</v>
      </c>
      <c r="T127" s="41" t="s">
        <v>400</v>
      </c>
      <c r="U127" s="41" t="s">
        <v>292</v>
      </c>
      <c r="V127" s="41"/>
    </row>
    <row r="128" spans="1:22" s="57" customFormat="1" ht="25.5" customHeight="1" x14ac:dyDescent="0.35">
      <c r="A128" s="118" t="s">
        <v>63</v>
      </c>
      <c r="B128" s="44" t="s">
        <v>291</v>
      </c>
      <c r="C128" s="44">
        <v>2018</v>
      </c>
      <c r="D128" s="60" t="s">
        <v>752</v>
      </c>
      <c r="E128" s="44" t="s">
        <v>292</v>
      </c>
      <c r="F128" s="59" t="s">
        <v>255</v>
      </c>
      <c r="G128" s="44" t="s">
        <v>85</v>
      </c>
      <c r="H128" s="44" t="s">
        <v>39</v>
      </c>
      <c r="I128" s="44" t="s">
        <v>10</v>
      </c>
      <c r="J128" s="44" t="s">
        <v>326</v>
      </c>
      <c r="K128" s="44" t="s">
        <v>338</v>
      </c>
      <c r="L128" s="44" t="s">
        <v>13</v>
      </c>
      <c r="M128" s="44" t="s">
        <v>13</v>
      </c>
      <c r="N128" s="44" t="s">
        <v>13</v>
      </c>
      <c r="O128" s="91" t="s">
        <v>438</v>
      </c>
      <c r="P128" s="44" t="s">
        <v>13</v>
      </c>
      <c r="Q128" s="44" t="s">
        <v>1263</v>
      </c>
      <c r="R128" s="44" t="s">
        <v>14</v>
      </c>
      <c r="S128" s="44" t="s">
        <v>563</v>
      </c>
      <c r="T128" s="104"/>
      <c r="U128" s="44" t="s">
        <v>292</v>
      </c>
      <c r="V128" s="104"/>
    </row>
    <row r="129" spans="1:22" s="57" customFormat="1" ht="25.5" customHeight="1" x14ac:dyDescent="0.35">
      <c r="A129" s="128" t="s">
        <v>63</v>
      </c>
      <c r="B129" s="104" t="s">
        <v>291</v>
      </c>
      <c r="C129" s="104">
        <v>2018</v>
      </c>
      <c r="D129" s="106" t="s">
        <v>591</v>
      </c>
      <c r="E129" s="104" t="s">
        <v>113</v>
      </c>
      <c r="F129" s="83" t="s">
        <v>259</v>
      </c>
      <c r="G129" s="104" t="s">
        <v>140</v>
      </c>
      <c r="H129" s="104" t="s">
        <v>39</v>
      </c>
      <c r="I129" s="104" t="s">
        <v>7</v>
      </c>
      <c r="J129" s="104" t="s">
        <v>592</v>
      </c>
      <c r="K129" s="104" t="s">
        <v>1083</v>
      </c>
      <c r="L129" s="104" t="s">
        <v>14</v>
      </c>
      <c r="M129" s="104" t="s">
        <v>14</v>
      </c>
      <c r="N129" s="104"/>
      <c r="O129" s="93"/>
      <c r="P129" s="104" t="s">
        <v>400</v>
      </c>
      <c r="Q129" s="104" t="s">
        <v>400</v>
      </c>
      <c r="R129" s="104" t="s">
        <v>400</v>
      </c>
      <c r="S129" s="104" t="s">
        <v>400</v>
      </c>
      <c r="T129" s="104" t="s">
        <v>400</v>
      </c>
      <c r="U129" s="104" t="s">
        <v>113</v>
      </c>
      <c r="V129" s="104"/>
    </row>
    <row r="130" spans="1:22" s="57" customFormat="1" ht="25.5" customHeight="1" x14ac:dyDescent="0.35">
      <c r="A130" s="118" t="s">
        <v>63</v>
      </c>
      <c r="B130" s="44" t="s">
        <v>291</v>
      </c>
      <c r="C130" s="44">
        <v>2018</v>
      </c>
      <c r="D130" s="60" t="s">
        <v>773</v>
      </c>
      <c r="E130" s="44" t="s">
        <v>292</v>
      </c>
      <c r="F130" s="59" t="s">
        <v>254</v>
      </c>
      <c r="G130" s="44" t="s">
        <v>134</v>
      </c>
      <c r="H130" s="44" t="s">
        <v>39</v>
      </c>
      <c r="I130" s="44" t="s">
        <v>7</v>
      </c>
      <c r="J130" s="44" t="s">
        <v>326</v>
      </c>
      <c r="K130" s="44" t="s">
        <v>348</v>
      </c>
      <c r="L130" s="44" t="s">
        <v>14</v>
      </c>
      <c r="M130" s="44" t="s">
        <v>14</v>
      </c>
      <c r="N130" s="104"/>
      <c r="O130" s="93"/>
      <c r="P130" s="104" t="s">
        <v>400</v>
      </c>
      <c r="Q130" s="104" t="s">
        <v>400</v>
      </c>
      <c r="R130" s="104" t="s">
        <v>400</v>
      </c>
      <c r="S130" s="104" t="s">
        <v>400</v>
      </c>
      <c r="T130" s="104" t="s">
        <v>400</v>
      </c>
      <c r="U130" s="44" t="s">
        <v>292</v>
      </c>
      <c r="V130" s="104"/>
    </row>
    <row r="131" spans="1:22" s="57" customFormat="1" ht="25.5" customHeight="1" x14ac:dyDescent="0.35">
      <c r="A131" s="118" t="s">
        <v>63</v>
      </c>
      <c r="B131" s="41" t="s">
        <v>291</v>
      </c>
      <c r="C131" s="41">
        <v>2018</v>
      </c>
      <c r="D131" s="43" t="s">
        <v>774</v>
      </c>
      <c r="E131" s="41" t="s">
        <v>113</v>
      </c>
      <c r="F131" s="57" t="s">
        <v>257</v>
      </c>
      <c r="G131" s="41" t="s">
        <v>140</v>
      </c>
      <c r="H131" s="41" t="s">
        <v>25</v>
      </c>
      <c r="I131" s="41" t="s">
        <v>7</v>
      </c>
      <c r="J131" s="41" t="s">
        <v>326</v>
      </c>
      <c r="K131" s="41" t="s">
        <v>339</v>
      </c>
      <c r="L131" s="41" t="s">
        <v>14</v>
      </c>
      <c r="M131" s="41" t="s">
        <v>14</v>
      </c>
      <c r="N131" s="41"/>
      <c r="O131" s="89"/>
      <c r="P131" s="41" t="s">
        <v>400</v>
      </c>
      <c r="Q131" s="41" t="s">
        <v>400</v>
      </c>
      <c r="R131" s="41" t="s">
        <v>400</v>
      </c>
      <c r="S131" s="41" t="s">
        <v>400</v>
      </c>
      <c r="T131" s="41" t="s">
        <v>400</v>
      </c>
      <c r="U131" s="41" t="s">
        <v>113</v>
      </c>
      <c r="V131" s="41"/>
    </row>
    <row r="132" spans="1:22" s="57" customFormat="1" ht="25.5" customHeight="1" x14ac:dyDescent="0.35">
      <c r="A132" s="118" t="s">
        <v>63</v>
      </c>
      <c r="B132" s="44" t="s">
        <v>291</v>
      </c>
      <c r="C132" s="44">
        <v>2018</v>
      </c>
      <c r="D132" s="60" t="s">
        <v>775</v>
      </c>
      <c r="E132" s="44" t="s">
        <v>113</v>
      </c>
      <c r="F132" s="59" t="s">
        <v>258</v>
      </c>
      <c r="G132" s="44" t="s">
        <v>140</v>
      </c>
      <c r="H132" s="44" t="s">
        <v>25</v>
      </c>
      <c r="I132" s="44" t="s">
        <v>7</v>
      </c>
      <c r="J132" s="44" t="s">
        <v>326</v>
      </c>
      <c r="K132" s="44" t="s">
        <v>339</v>
      </c>
      <c r="L132" s="44" t="s">
        <v>14</v>
      </c>
      <c r="M132" s="44" t="s">
        <v>14</v>
      </c>
      <c r="N132" s="104"/>
      <c r="O132" s="93"/>
      <c r="P132" s="104" t="s">
        <v>400</v>
      </c>
      <c r="Q132" s="104" t="s">
        <v>400</v>
      </c>
      <c r="R132" s="104" t="s">
        <v>400</v>
      </c>
      <c r="S132" s="104" t="s">
        <v>400</v>
      </c>
      <c r="T132" s="104" t="s">
        <v>400</v>
      </c>
      <c r="U132" s="44" t="s">
        <v>113</v>
      </c>
      <c r="V132" s="104"/>
    </row>
    <row r="133" spans="1:22" s="57" customFormat="1" ht="25.5" customHeight="1" x14ac:dyDescent="0.35">
      <c r="A133" s="118" t="s">
        <v>63</v>
      </c>
      <c r="B133" s="41" t="s">
        <v>291</v>
      </c>
      <c r="C133" s="41">
        <v>2018</v>
      </c>
      <c r="D133" s="43" t="s">
        <v>776</v>
      </c>
      <c r="E133" s="41" t="s">
        <v>113</v>
      </c>
      <c r="F133" s="57" t="s">
        <v>777</v>
      </c>
      <c r="G133" s="41" t="s">
        <v>144</v>
      </c>
      <c r="H133" s="41" t="s">
        <v>25</v>
      </c>
      <c r="I133" s="41" t="s">
        <v>605</v>
      </c>
      <c r="J133" s="41" t="s">
        <v>326</v>
      </c>
      <c r="K133" s="41" t="s">
        <v>339</v>
      </c>
      <c r="L133" s="41" t="s">
        <v>14</v>
      </c>
      <c r="M133" s="41" t="s">
        <v>14</v>
      </c>
      <c r="N133" s="41"/>
      <c r="O133" s="89"/>
      <c r="P133" s="41" t="s">
        <v>400</v>
      </c>
      <c r="Q133" s="41" t="s">
        <v>400</v>
      </c>
      <c r="R133" s="41" t="s">
        <v>400</v>
      </c>
      <c r="S133" s="41" t="s">
        <v>400</v>
      </c>
      <c r="T133" s="41" t="s">
        <v>400</v>
      </c>
      <c r="U133" s="41" t="s">
        <v>113</v>
      </c>
      <c r="V133" s="44"/>
    </row>
    <row r="134" spans="1:22" s="57" customFormat="1" ht="26.25" customHeight="1" x14ac:dyDescent="0.35">
      <c r="A134" s="122" t="s">
        <v>200</v>
      </c>
      <c r="B134" s="89" t="s">
        <v>23</v>
      </c>
      <c r="C134" s="89">
        <v>2019</v>
      </c>
      <c r="D134" s="90">
        <v>3495</v>
      </c>
      <c r="E134" s="89" t="s">
        <v>370</v>
      </c>
      <c r="F134" s="81" t="s">
        <v>1188</v>
      </c>
      <c r="G134" s="81" t="s">
        <v>68</v>
      </c>
      <c r="H134" s="81" t="s">
        <v>25</v>
      </c>
      <c r="I134" s="81" t="s">
        <v>10</v>
      </c>
      <c r="J134" s="57" t="s">
        <v>326</v>
      </c>
      <c r="K134" s="81" t="s">
        <v>343</v>
      </c>
      <c r="L134" s="81" t="s">
        <v>13</v>
      </c>
      <c r="M134" s="81" t="s">
        <v>13</v>
      </c>
      <c r="N134" s="81" t="s">
        <v>13</v>
      </c>
      <c r="O134" s="81" t="s">
        <v>438</v>
      </c>
      <c r="P134" s="59" t="s">
        <v>14</v>
      </c>
      <c r="Q134" s="59" t="s">
        <v>987</v>
      </c>
      <c r="R134" s="59" t="s">
        <v>14</v>
      </c>
      <c r="S134" s="59" t="s">
        <v>1004</v>
      </c>
      <c r="T134" s="59"/>
      <c r="U134" s="59" t="s">
        <v>1410</v>
      </c>
      <c r="V134" s="59" t="s">
        <v>400</v>
      </c>
    </row>
    <row r="135" spans="1:22" s="57" customFormat="1" ht="25.5" customHeight="1" x14ac:dyDescent="0.35">
      <c r="A135" s="122" t="s">
        <v>73</v>
      </c>
      <c r="B135" s="89" t="s">
        <v>23</v>
      </c>
      <c r="C135" s="89">
        <v>2019</v>
      </c>
      <c r="D135" s="90">
        <v>2800</v>
      </c>
      <c r="E135" s="89" t="s">
        <v>370</v>
      </c>
      <c r="F135" s="81" t="s">
        <v>1100</v>
      </c>
      <c r="G135" s="81" t="s">
        <v>1101</v>
      </c>
      <c r="H135" s="81" t="s">
        <v>39</v>
      </c>
      <c r="I135" s="81" t="s">
        <v>7</v>
      </c>
      <c r="J135" s="57" t="s">
        <v>1239</v>
      </c>
      <c r="K135" s="81" t="s">
        <v>344</v>
      </c>
      <c r="L135" s="81" t="s">
        <v>14</v>
      </c>
      <c r="M135" s="81" t="s">
        <v>14</v>
      </c>
      <c r="N135" s="81"/>
      <c r="O135" s="81"/>
      <c r="P135" s="81"/>
      <c r="R135" s="81"/>
      <c r="U135" s="83" t="s">
        <v>1410</v>
      </c>
    </row>
    <row r="136" spans="1:22" s="57" customFormat="1" ht="25.5" customHeight="1" x14ac:dyDescent="0.35">
      <c r="A136" s="124" t="s">
        <v>73</v>
      </c>
      <c r="B136" s="91" t="s">
        <v>23</v>
      </c>
      <c r="C136" s="91">
        <v>2019</v>
      </c>
      <c r="D136" s="135">
        <v>2801</v>
      </c>
      <c r="E136" s="91" t="s">
        <v>370</v>
      </c>
      <c r="F136" s="85" t="s">
        <v>1102</v>
      </c>
      <c r="G136" s="85" t="s">
        <v>1101</v>
      </c>
      <c r="H136" s="85" t="s">
        <v>39</v>
      </c>
      <c r="I136" s="85" t="s">
        <v>7</v>
      </c>
      <c r="J136" s="59" t="s">
        <v>325</v>
      </c>
      <c r="K136" s="85" t="s">
        <v>338</v>
      </c>
      <c r="L136" s="85" t="s">
        <v>14</v>
      </c>
      <c r="M136" s="85" t="s">
        <v>14</v>
      </c>
      <c r="N136" s="85"/>
      <c r="O136" s="85"/>
      <c r="P136" s="85"/>
      <c r="Q136" s="59"/>
      <c r="R136" s="85"/>
      <c r="S136" s="59"/>
      <c r="T136" s="59"/>
      <c r="U136" s="59" t="s">
        <v>1410</v>
      </c>
      <c r="V136" s="59"/>
    </row>
    <row r="137" spans="1:22" s="57" customFormat="1" ht="25.5" customHeight="1" x14ac:dyDescent="0.35">
      <c r="A137" s="122" t="s">
        <v>73</v>
      </c>
      <c r="B137" s="89" t="s">
        <v>23</v>
      </c>
      <c r="C137" s="89">
        <v>2019</v>
      </c>
      <c r="D137" s="90">
        <v>3492</v>
      </c>
      <c r="E137" s="89" t="s">
        <v>370</v>
      </c>
      <c r="F137" s="81" t="s">
        <v>923</v>
      </c>
      <c r="G137" s="81" t="s">
        <v>68</v>
      </c>
      <c r="H137" s="81" t="s">
        <v>25</v>
      </c>
      <c r="I137" s="81" t="s">
        <v>10</v>
      </c>
      <c r="J137" s="57" t="s">
        <v>488</v>
      </c>
      <c r="K137" s="81" t="s">
        <v>338</v>
      </c>
      <c r="L137" s="81" t="s">
        <v>13</v>
      </c>
      <c r="M137" s="81" t="s">
        <v>14</v>
      </c>
      <c r="N137" s="81"/>
      <c r="O137" s="81"/>
      <c r="P137" s="81" t="s">
        <v>14</v>
      </c>
      <c r="Q137" s="57" t="s">
        <v>26</v>
      </c>
      <c r="R137" s="81" t="s">
        <v>14</v>
      </c>
      <c r="S137" s="57" t="s">
        <v>1103</v>
      </c>
      <c r="U137" s="83" t="s">
        <v>1410</v>
      </c>
    </row>
    <row r="138" spans="1:22" s="57" customFormat="1" ht="25.5" customHeight="1" x14ac:dyDescent="0.35">
      <c r="A138" s="124" t="s">
        <v>73</v>
      </c>
      <c r="B138" s="91" t="s">
        <v>23</v>
      </c>
      <c r="C138" s="91">
        <v>2019</v>
      </c>
      <c r="D138" s="135">
        <v>3538</v>
      </c>
      <c r="E138" s="91" t="s">
        <v>370</v>
      </c>
      <c r="F138" s="85" t="s">
        <v>1104</v>
      </c>
      <c r="G138" s="85" t="s">
        <v>1105</v>
      </c>
      <c r="H138" s="85" t="s">
        <v>25</v>
      </c>
      <c r="I138" s="85" t="s">
        <v>10</v>
      </c>
      <c r="J138" s="59" t="s">
        <v>327</v>
      </c>
      <c r="K138" s="85" t="s">
        <v>338</v>
      </c>
      <c r="L138" s="85" t="s">
        <v>13</v>
      </c>
      <c r="M138" s="85" t="s">
        <v>13</v>
      </c>
      <c r="N138" s="85" t="s">
        <v>13</v>
      </c>
      <c r="O138" s="85" t="s">
        <v>403</v>
      </c>
      <c r="P138" s="85" t="s">
        <v>13</v>
      </c>
      <c r="Q138" s="59" t="s">
        <v>1254</v>
      </c>
      <c r="R138" s="85" t="s">
        <v>13</v>
      </c>
      <c r="T138" s="59" t="s">
        <v>1266</v>
      </c>
      <c r="U138" s="59" t="s">
        <v>1410</v>
      </c>
    </row>
    <row r="139" spans="1:22" s="57" customFormat="1" ht="25.5" customHeight="1" x14ac:dyDescent="0.35">
      <c r="A139" s="122" t="s">
        <v>73</v>
      </c>
      <c r="B139" s="89" t="s">
        <v>23</v>
      </c>
      <c r="C139" s="89">
        <v>2019</v>
      </c>
      <c r="D139" s="90">
        <v>3539</v>
      </c>
      <c r="E139" s="89" t="s">
        <v>370</v>
      </c>
      <c r="F139" s="81" t="s">
        <v>621</v>
      </c>
      <c r="G139" s="81" t="s">
        <v>1105</v>
      </c>
      <c r="H139" s="81" t="s">
        <v>25</v>
      </c>
      <c r="I139" s="81" t="s">
        <v>7</v>
      </c>
      <c r="J139" s="57" t="s">
        <v>326</v>
      </c>
      <c r="K139" s="81" t="s">
        <v>345</v>
      </c>
      <c r="L139" s="81" t="s">
        <v>14</v>
      </c>
      <c r="M139" s="81" t="s">
        <v>14</v>
      </c>
      <c r="N139" s="81"/>
      <c r="O139" s="81"/>
      <c r="P139" s="81"/>
      <c r="R139" s="81"/>
      <c r="U139" s="83" t="s">
        <v>1410</v>
      </c>
    </row>
    <row r="140" spans="1:22" s="57" customFormat="1" ht="25.5" customHeight="1" x14ac:dyDescent="0.35">
      <c r="A140" s="122" t="s">
        <v>73</v>
      </c>
      <c r="B140" s="89" t="s">
        <v>23</v>
      </c>
      <c r="C140" s="89">
        <v>2019</v>
      </c>
      <c r="D140" s="135">
        <v>3175</v>
      </c>
      <c r="E140" s="91" t="s">
        <v>370</v>
      </c>
      <c r="F140" s="85" t="s">
        <v>1106</v>
      </c>
      <c r="G140" s="85" t="s">
        <v>1107</v>
      </c>
      <c r="H140" s="85" t="s">
        <v>39</v>
      </c>
      <c r="I140" s="85" t="s">
        <v>7</v>
      </c>
      <c r="J140" s="59" t="s">
        <v>325</v>
      </c>
      <c r="K140" s="85" t="s">
        <v>467</v>
      </c>
      <c r="L140" s="85" t="s">
        <v>14</v>
      </c>
      <c r="M140" s="85" t="s">
        <v>14</v>
      </c>
      <c r="N140" s="81"/>
      <c r="O140" s="81"/>
      <c r="P140" s="81"/>
      <c r="R140" s="81"/>
      <c r="U140" s="59" t="s">
        <v>1410</v>
      </c>
    </row>
    <row r="141" spans="1:22" s="65" customFormat="1" ht="35.25" customHeight="1" x14ac:dyDescent="0.35">
      <c r="A141" s="122" t="s">
        <v>73</v>
      </c>
      <c r="B141" s="89" t="s">
        <v>23</v>
      </c>
      <c r="C141" s="89">
        <v>2019</v>
      </c>
      <c r="D141" s="90">
        <v>3541</v>
      </c>
      <c r="E141" s="89" t="s">
        <v>370</v>
      </c>
      <c r="F141" s="81" t="s">
        <v>1240</v>
      </c>
      <c r="G141" s="81" t="s">
        <v>191</v>
      </c>
      <c r="H141" s="81" t="s">
        <v>25</v>
      </c>
      <c r="I141" s="81" t="s">
        <v>7</v>
      </c>
      <c r="J141" s="57" t="s">
        <v>325</v>
      </c>
      <c r="K141" s="81" t="s">
        <v>343</v>
      </c>
      <c r="L141" s="81" t="s">
        <v>14</v>
      </c>
      <c r="M141" s="81" t="s">
        <v>14</v>
      </c>
      <c r="N141" s="81"/>
      <c r="O141" s="81"/>
      <c r="P141" s="81"/>
      <c r="Q141" s="57"/>
      <c r="R141" s="81"/>
      <c r="S141" s="57"/>
      <c r="T141" s="57"/>
      <c r="U141" s="83" t="s">
        <v>1410</v>
      </c>
      <c r="V141" s="57"/>
    </row>
    <row r="142" spans="1:22" s="89" customFormat="1" ht="52.5" customHeight="1" x14ac:dyDescent="0.35">
      <c r="A142" s="123" t="s">
        <v>123</v>
      </c>
      <c r="B142" s="101" t="s">
        <v>23</v>
      </c>
      <c r="C142" s="101">
        <v>2019</v>
      </c>
      <c r="D142" s="102" t="s">
        <v>1214</v>
      </c>
      <c r="E142" s="101" t="s">
        <v>370</v>
      </c>
      <c r="F142" s="103" t="s">
        <v>1108</v>
      </c>
      <c r="G142" s="103" t="s">
        <v>98</v>
      </c>
      <c r="H142" s="103" t="s">
        <v>39</v>
      </c>
      <c r="I142" s="103" t="s">
        <v>7</v>
      </c>
      <c r="J142" s="66" t="s">
        <v>326</v>
      </c>
      <c r="K142" s="103" t="s">
        <v>339</v>
      </c>
      <c r="L142" s="103" t="s">
        <v>14</v>
      </c>
      <c r="M142" s="103" t="s">
        <v>14</v>
      </c>
      <c r="N142" s="103"/>
      <c r="O142" s="103"/>
      <c r="P142" s="103"/>
      <c r="Q142" s="66"/>
      <c r="R142" s="103"/>
      <c r="S142" s="66"/>
      <c r="T142" s="66"/>
      <c r="U142" s="59" t="s">
        <v>1410</v>
      </c>
      <c r="V142" s="66"/>
    </row>
    <row r="143" spans="1:22" s="89" customFormat="1" ht="75" customHeight="1" x14ac:dyDescent="0.35">
      <c r="A143" s="122" t="s">
        <v>123</v>
      </c>
      <c r="B143" s="89" t="s">
        <v>23</v>
      </c>
      <c r="C143" s="89">
        <v>2019</v>
      </c>
      <c r="D143" s="90" t="s">
        <v>1215</v>
      </c>
      <c r="E143" s="89" t="s">
        <v>370</v>
      </c>
      <c r="F143" s="81" t="s">
        <v>1109</v>
      </c>
      <c r="G143" s="81" t="s">
        <v>98</v>
      </c>
      <c r="H143" s="81" t="s">
        <v>39</v>
      </c>
      <c r="I143" s="81" t="s">
        <v>7</v>
      </c>
      <c r="J143" s="57" t="s">
        <v>326</v>
      </c>
      <c r="K143" s="81" t="s">
        <v>339</v>
      </c>
      <c r="L143" s="81" t="s">
        <v>14</v>
      </c>
      <c r="M143" s="81" t="s">
        <v>14</v>
      </c>
      <c r="N143" s="81"/>
      <c r="O143" s="81"/>
      <c r="P143" s="81"/>
      <c r="Q143" s="57"/>
      <c r="R143" s="81"/>
      <c r="S143" s="57"/>
      <c r="T143" s="57"/>
      <c r="U143" s="137" t="s">
        <v>1410</v>
      </c>
      <c r="V143" s="57"/>
    </row>
    <row r="144" spans="1:22" s="89" customFormat="1" ht="37.5" customHeight="1" x14ac:dyDescent="0.35">
      <c r="A144" s="123" t="s">
        <v>123</v>
      </c>
      <c r="B144" s="101" t="s">
        <v>23</v>
      </c>
      <c r="C144" s="101">
        <v>2019</v>
      </c>
      <c r="D144" s="102" t="s">
        <v>1216</v>
      </c>
      <c r="E144" s="101" t="s">
        <v>370</v>
      </c>
      <c r="F144" s="103" t="s">
        <v>1110</v>
      </c>
      <c r="G144" s="103" t="s">
        <v>98</v>
      </c>
      <c r="H144" s="103" t="s">
        <v>39</v>
      </c>
      <c r="I144" s="103" t="s">
        <v>7</v>
      </c>
      <c r="J144" s="66" t="s">
        <v>326</v>
      </c>
      <c r="K144" s="103" t="s">
        <v>339</v>
      </c>
      <c r="L144" s="103" t="s">
        <v>14</v>
      </c>
      <c r="M144" s="103" t="s">
        <v>14</v>
      </c>
      <c r="N144" s="103"/>
      <c r="O144" s="103"/>
      <c r="P144" s="103"/>
      <c r="Q144" s="66"/>
      <c r="R144" s="103"/>
      <c r="S144" s="66"/>
      <c r="T144" s="66"/>
      <c r="U144" s="59" t="s">
        <v>1410</v>
      </c>
      <c r="V144" s="66"/>
    </row>
    <row r="145" spans="1:22" s="101" customFormat="1" ht="32.25" customHeight="1" x14ac:dyDescent="0.35">
      <c r="A145" s="122" t="s">
        <v>123</v>
      </c>
      <c r="B145" s="89" t="s">
        <v>23</v>
      </c>
      <c r="C145" s="89">
        <v>2019</v>
      </c>
      <c r="D145" s="90" t="s">
        <v>1217</v>
      </c>
      <c r="E145" s="89" t="s">
        <v>584</v>
      </c>
      <c r="F145" s="81" t="s">
        <v>1111</v>
      </c>
      <c r="G145" s="81" t="s">
        <v>1112</v>
      </c>
      <c r="H145" s="81" t="s">
        <v>39</v>
      </c>
      <c r="I145" s="81" t="s">
        <v>7</v>
      </c>
      <c r="J145" s="57" t="s">
        <v>325</v>
      </c>
      <c r="K145" s="81" t="s">
        <v>1113</v>
      </c>
      <c r="L145" s="81" t="s">
        <v>14</v>
      </c>
      <c r="M145" s="81" t="s">
        <v>14</v>
      </c>
      <c r="N145" s="81"/>
      <c r="O145" s="81"/>
      <c r="P145" s="81"/>
      <c r="Q145" s="57"/>
      <c r="R145" s="81"/>
      <c r="S145" s="57"/>
      <c r="T145" s="57"/>
      <c r="U145" s="57" t="s">
        <v>584</v>
      </c>
      <c r="V145" s="57"/>
    </row>
    <row r="146" spans="1:22" s="91" customFormat="1" ht="33" customHeight="1" x14ac:dyDescent="0.35">
      <c r="A146" s="123" t="s">
        <v>123</v>
      </c>
      <c r="B146" s="101" t="s">
        <v>23</v>
      </c>
      <c r="C146" s="101">
        <v>2019</v>
      </c>
      <c r="D146" s="102" t="s">
        <v>1218</v>
      </c>
      <c r="E146" s="101" t="s">
        <v>113</v>
      </c>
      <c r="F146" s="103" t="s">
        <v>799</v>
      </c>
      <c r="G146" s="103" t="s">
        <v>229</v>
      </c>
      <c r="H146" s="103" t="s">
        <v>39</v>
      </c>
      <c r="I146" s="103" t="s">
        <v>7</v>
      </c>
      <c r="J146" s="66" t="s">
        <v>1201</v>
      </c>
      <c r="K146" s="103" t="s">
        <v>339</v>
      </c>
      <c r="L146" s="103" t="s">
        <v>14</v>
      </c>
      <c r="M146" s="103" t="s">
        <v>14</v>
      </c>
      <c r="N146" s="103"/>
      <c r="O146" s="103"/>
      <c r="P146" s="103"/>
      <c r="Q146" s="66"/>
      <c r="R146" s="103"/>
      <c r="S146" s="66"/>
      <c r="T146" s="66"/>
      <c r="U146" s="66" t="s">
        <v>113</v>
      </c>
      <c r="V146" s="66"/>
    </row>
    <row r="147" spans="1:22" s="91" customFormat="1" ht="42" customHeight="1" x14ac:dyDescent="0.35">
      <c r="A147" s="122" t="s">
        <v>123</v>
      </c>
      <c r="B147" s="89" t="s">
        <v>23</v>
      </c>
      <c r="C147" s="89">
        <v>2019</v>
      </c>
      <c r="D147" s="90">
        <v>1858</v>
      </c>
      <c r="E147" s="89" t="s">
        <v>370</v>
      </c>
      <c r="F147" s="81" t="s">
        <v>1114</v>
      </c>
      <c r="G147" s="81" t="s">
        <v>1115</v>
      </c>
      <c r="H147" s="81" t="s">
        <v>39</v>
      </c>
      <c r="I147" s="81" t="s">
        <v>7</v>
      </c>
      <c r="J147" s="57" t="s">
        <v>325</v>
      </c>
      <c r="K147" s="81" t="s">
        <v>1113</v>
      </c>
      <c r="L147" s="81" t="s">
        <v>14</v>
      </c>
      <c r="M147" s="81" t="s">
        <v>14</v>
      </c>
      <c r="N147" s="81"/>
      <c r="O147" s="81"/>
      <c r="P147" s="81"/>
      <c r="Q147" s="57"/>
      <c r="R147" s="81"/>
      <c r="S147" s="57"/>
      <c r="T147" s="57"/>
      <c r="U147" s="137" t="s">
        <v>1410</v>
      </c>
      <c r="V147" s="57"/>
    </row>
    <row r="148" spans="1:22" s="85" customFormat="1" ht="39" customHeight="1" x14ac:dyDescent="0.35">
      <c r="A148" s="123" t="s">
        <v>123</v>
      </c>
      <c r="B148" s="101" t="s">
        <v>23</v>
      </c>
      <c r="C148" s="101">
        <v>2019</v>
      </c>
      <c r="D148" s="102" t="s">
        <v>541</v>
      </c>
      <c r="E148" s="101" t="s">
        <v>113</v>
      </c>
      <c r="F148" s="103" t="s">
        <v>799</v>
      </c>
      <c r="G148" s="103" t="s">
        <v>229</v>
      </c>
      <c r="H148" s="103" t="s">
        <v>39</v>
      </c>
      <c r="I148" s="103" t="s">
        <v>7</v>
      </c>
      <c r="J148" s="66" t="s">
        <v>1202</v>
      </c>
      <c r="K148" s="103" t="s">
        <v>345</v>
      </c>
      <c r="L148" s="103" t="s">
        <v>14</v>
      </c>
      <c r="M148" s="103" t="s">
        <v>14</v>
      </c>
      <c r="N148" s="103"/>
      <c r="O148" s="103"/>
      <c r="P148" s="103"/>
      <c r="Q148" s="66"/>
      <c r="R148" s="103"/>
      <c r="S148" s="66"/>
      <c r="T148" s="66"/>
      <c r="U148" s="66" t="s">
        <v>113</v>
      </c>
      <c r="V148" s="66"/>
    </row>
    <row r="149" spans="1:22" s="85" customFormat="1" ht="45" customHeight="1" x14ac:dyDescent="0.35">
      <c r="A149" s="122" t="s">
        <v>123</v>
      </c>
      <c r="B149" s="89" t="s">
        <v>23</v>
      </c>
      <c r="C149" s="89">
        <v>2019</v>
      </c>
      <c r="D149" s="90">
        <v>1859</v>
      </c>
      <c r="E149" s="89" t="s">
        <v>370</v>
      </c>
      <c r="F149" s="81" t="s">
        <v>1116</v>
      </c>
      <c r="G149" s="81" t="s">
        <v>1115</v>
      </c>
      <c r="H149" s="81" t="s">
        <v>39</v>
      </c>
      <c r="I149" s="81" t="s">
        <v>7</v>
      </c>
      <c r="J149" s="57" t="s">
        <v>325</v>
      </c>
      <c r="K149" s="81" t="s">
        <v>1113</v>
      </c>
      <c r="L149" s="81" t="s">
        <v>14</v>
      </c>
      <c r="M149" s="81" t="s">
        <v>14</v>
      </c>
      <c r="N149" s="81"/>
      <c r="O149" s="81"/>
      <c r="P149" s="81"/>
      <c r="Q149" s="57"/>
      <c r="R149" s="81"/>
      <c r="S149" s="57"/>
      <c r="T149" s="57"/>
      <c r="U149" s="137" t="s">
        <v>1410</v>
      </c>
      <c r="V149" s="57"/>
    </row>
    <row r="150" spans="1:22" s="85" customFormat="1" ht="33" customHeight="1" x14ac:dyDescent="0.35">
      <c r="A150" s="123" t="s">
        <v>123</v>
      </c>
      <c r="B150" s="101" t="s">
        <v>23</v>
      </c>
      <c r="C150" s="101">
        <v>2019</v>
      </c>
      <c r="D150" s="102">
        <v>1860</v>
      </c>
      <c r="E150" s="101" t="s">
        <v>370</v>
      </c>
      <c r="F150" s="103" t="s">
        <v>1117</v>
      </c>
      <c r="G150" s="103" t="s">
        <v>1115</v>
      </c>
      <c r="H150" s="103" t="s">
        <v>39</v>
      </c>
      <c r="I150" s="103" t="s">
        <v>7</v>
      </c>
      <c r="J150" s="66" t="s">
        <v>325</v>
      </c>
      <c r="K150" s="103" t="s">
        <v>1113</v>
      </c>
      <c r="L150" s="103" t="s">
        <v>14</v>
      </c>
      <c r="M150" s="103" t="s">
        <v>14</v>
      </c>
      <c r="N150" s="103"/>
      <c r="O150" s="103"/>
      <c r="P150" s="103"/>
      <c r="Q150" s="66"/>
      <c r="R150" s="103"/>
      <c r="S150" s="66"/>
      <c r="T150" s="66"/>
      <c r="U150" s="59" t="s">
        <v>1410</v>
      </c>
      <c r="V150" s="66"/>
    </row>
    <row r="151" spans="1:22" s="85" customFormat="1" ht="41.25" customHeight="1" x14ac:dyDescent="0.35">
      <c r="A151" s="129" t="s">
        <v>123</v>
      </c>
      <c r="B151" s="104" t="s">
        <v>23</v>
      </c>
      <c r="C151" s="104">
        <v>2019</v>
      </c>
      <c r="D151" s="106" t="s">
        <v>1184</v>
      </c>
      <c r="E151" s="104" t="s">
        <v>113</v>
      </c>
      <c r="F151" s="83" t="s">
        <v>1118</v>
      </c>
      <c r="G151" s="83" t="s">
        <v>1119</v>
      </c>
      <c r="H151" s="83" t="s">
        <v>25</v>
      </c>
      <c r="I151" s="83" t="s">
        <v>10</v>
      </c>
      <c r="J151" s="83" t="s">
        <v>326</v>
      </c>
      <c r="K151" s="83" t="s">
        <v>338</v>
      </c>
      <c r="L151" s="83" t="s">
        <v>13</v>
      </c>
      <c r="M151" s="83" t="s">
        <v>14</v>
      </c>
      <c r="N151" s="83" t="s">
        <v>13</v>
      </c>
      <c r="O151" s="82"/>
      <c r="P151" s="83" t="s">
        <v>14</v>
      </c>
      <c r="Q151" s="83" t="s">
        <v>1185</v>
      </c>
      <c r="R151" s="83" t="s">
        <v>14</v>
      </c>
      <c r="S151" s="83" t="s">
        <v>1120</v>
      </c>
      <c r="T151" s="83"/>
      <c r="U151" s="83" t="s">
        <v>113</v>
      </c>
      <c r="V151" s="83"/>
    </row>
    <row r="152" spans="1:22" s="85" customFormat="1" ht="35.25" customHeight="1" x14ac:dyDescent="0.35">
      <c r="A152" s="123" t="s">
        <v>35</v>
      </c>
      <c r="B152" s="101" t="s">
        <v>23</v>
      </c>
      <c r="C152" s="101">
        <v>2019</v>
      </c>
      <c r="D152" s="102" t="s">
        <v>1179</v>
      </c>
      <c r="E152" s="101" t="s">
        <v>370</v>
      </c>
      <c r="F152" s="103" t="s">
        <v>1121</v>
      </c>
      <c r="G152" s="103" t="s">
        <v>1122</v>
      </c>
      <c r="H152" s="103" t="s">
        <v>39</v>
      </c>
      <c r="I152" s="103" t="s">
        <v>10</v>
      </c>
      <c r="J152" s="66" t="s">
        <v>325</v>
      </c>
      <c r="K152" s="103" t="s">
        <v>332</v>
      </c>
      <c r="L152" s="103" t="s">
        <v>13</v>
      </c>
      <c r="M152" s="103" t="s">
        <v>14</v>
      </c>
      <c r="N152" s="103"/>
      <c r="O152" s="103"/>
      <c r="P152" s="103"/>
      <c r="Q152" s="66"/>
      <c r="R152" s="103"/>
      <c r="S152" s="66"/>
      <c r="T152" s="66"/>
      <c r="U152" s="59" t="s">
        <v>1410</v>
      </c>
      <c r="V152" s="66"/>
    </row>
    <row r="153" spans="1:22" s="85" customFormat="1" ht="37.5" customHeight="1" x14ac:dyDescent="0.35">
      <c r="A153" s="124" t="s">
        <v>35</v>
      </c>
      <c r="B153" s="89" t="s">
        <v>23</v>
      </c>
      <c r="C153" s="89">
        <v>2019</v>
      </c>
      <c r="D153" s="90" t="s">
        <v>1180</v>
      </c>
      <c r="E153" s="89" t="s">
        <v>370</v>
      </c>
      <c r="F153" s="81" t="s">
        <v>1123</v>
      </c>
      <c r="G153" s="81" t="s">
        <v>1124</v>
      </c>
      <c r="H153" s="81" t="s">
        <v>39</v>
      </c>
      <c r="I153" s="81" t="s">
        <v>605</v>
      </c>
      <c r="J153" s="57" t="s">
        <v>325</v>
      </c>
      <c r="K153" s="81" t="s">
        <v>338</v>
      </c>
      <c r="L153" s="81" t="s">
        <v>13</v>
      </c>
      <c r="M153" s="81" t="s">
        <v>14</v>
      </c>
      <c r="N153" s="81"/>
      <c r="O153" s="81"/>
      <c r="P153" s="81"/>
      <c r="Q153" s="57"/>
      <c r="R153" s="81"/>
      <c r="S153" s="57"/>
      <c r="T153" s="57"/>
      <c r="U153" s="137" t="s">
        <v>1410</v>
      </c>
      <c r="V153" s="57"/>
    </row>
    <row r="154" spans="1:22" s="85" customFormat="1" ht="43.5" customHeight="1" x14ac:dyDescent="0.35">
      <c r="A154" s="123" t="s">
        <v>35</v>
      </c>
      <c r="B154" s="101" t="s">
        <v>23</v>
      </c>
      <c r="C154" s="101">
        <v>2019</v>
      </c>
      <c r="D154" s="102" t="s">
        <v>1181</v>
      </c>
      <c r="E154" s="101" t="s">
        <v>370</v>
      </c>
      <c r="F154" s="103" t="s">
        <v>1125</v>
      </c>
      <c r="G154" s="103" t="s">
        <v>1126</v>
      </c>
      <c r="H154" s="103" t="s">
        <v>39</v>
      </c>
      <c r="I154" s="103" t="s">
        <v>1127</v>
      </c>
      <c r="J154" s="66" t="s">
        <v>325</v>
      </c>
      <c r="K154" s="103" t="s">
        <v>1128</v>
      </c>
      <c r="L154" s="103" t="s">
        <v>14</v>
      </c>
      <c r="M154" s="103" t="s">
        <v>14</v>
      </c>
      <c r="N154" s="103"/>
      <c r="O154" s="103"/>
      <c r="P154" s="103"/>
      <c r="Q154" s="66"/>
      <c r="R154" s="103"/>
      <c r="S154" s="66"/>
      <c r="T154" s="66"/>
      <c r="U154" s="59" t="s">
        <v>1410</v>
      </c>
      <c r="V154" s="66"/>
    </row>
    <row r="155" spans="1:22" s="81" customFormat="1" ht="33" customHeight="1" x14ac:dyDescent="0.35">
      <c r="A155" s="124" t="s">
        <v>35</v>
      </c>
      <c r="B155" s="89" t="s">
        <v>23</v>
      </c>
      <c r="C155" s="89">
        <v>2019</v>
      </c>
      <c r="D155" s="90" t="s">
        <v>1219</v>
      </c>
      <c r="E155" s="89" t="s">
        <v>370</v>
      </c>
      <c r="F155" s="81" t="s">
        <v>1129</v>
      </c>
      <c r="G155" s="81" t="s">
        <v>1126</v>
      </c>
      <c r="H155" s="81" t="s">
        <v>39</v>
      </c>
      <c r="I155" s="81" t="s">
        <v>1127</v>
      </c>
      <c r="J155" s="57" t="s">
        <v>325</v>
      </c>
      <c r="K155" s="81" t="s">
        <v>1128</v>
      </c>
      <c r="L155" s="81" t="s">
        <v>14</v>
      </c>
      <c r="M155" s="81" t="s">
        <v>14</v>
      </c>
      <c r="Q155" s="57"/>
      <c r="S155" s="57"/>
      <c r="T155" s="57"/>
      <c r="U155" s="137" t="s">
        <v>1410</v>
      </c>
      <c r="V155" s="57"/>
    </row>
    <row r="156" spans="1:22" s="57" customFormat="1" ht="46.5" customHeight="1" x14ac:dyDescent="0.35">
      <c r="A156" s="123" t="s">
        <v>35</v>
      </c>
      <c r="B156" s="101" t="s">
        <v>23</v>
      </c>
      <c r="C156" s="101">
        <v>2019</v>
      </c>
      <c r="D156" s="102" t="s">
        <v>1220</v>
      </c>
      <c r="E156" s="101" t="s">
        <v>370</v>
      </c>
      <c r="F156" s="103" t="s">
        <v>1130</v>
      </c>
      <c r="G156" s="103" t="s">
        <v>1126</v>
      </c>
      <c r="H156" s="103" t="s">
        <v>39</v>
      </c>
      <c r="I156" s="103" t="s">
        <v>1127</v>
      </c>
      <c r="J156" s="66" t="s">
        <v>325</v>
      </c>
      <c r="K156" s="103" t="s">
        <v>1128</v>
      </c>
      <c r="L156" s="103" t="s">
        <v>14</v>
      </c>
      <c r="M156" s="103" t="s">
        <v>14</v>
      </c>
      <c r="N156" s="103"/>
      <c r="O156" s="103"/>
      <c r="P156" s="103"/>
      <c r="Q156" s="66"/>
      <c r="R156" s="103"/>
      <c r="S156" s="66"/>
      <c r="T156" s="66"/>
      <c r="U156" s="59" t="s">
        <v>1410</v>
      </c>
      <c r="V156" s="66"/>
    </row>
    <row r="157" spans="1:22" s="57" customFormat="1" ht="48" customHeight="1" x14ac:dyDescent="0.35">
      <c r="A157" s="124" t="s">
        <v>35</v>
      </c>
      <c r="B157" s="89" t="s">
        <v>23</v>
      </c>
      <c r="C157" s="89">
        <v>2019</v>
      </c>
      <c r="D157" s="90" t="s">
        <v>1221</v>
      </c>
      <c r="E157" s="89" t="s">
        <v>370</v>
      </c>
      <c r="F157" s="81" t="s">
        <v>1131</v>
      </c>
      <c r="G157" s="81" t="s">
        <v>1126</v>
      </c>
      <c r="H157" s="81" t="s">
        <v>39</v>
      </c>
      <c r="I157" s="81" t="s">
        <v>378</v>
      </c>
      <c r="J157" s="57" t="s">
        <v>326</v>
      </c>
      <c r="K157" s="81" t="s">
        <v>339</v>
      </c>
      <c r="L157" s="81" t="s">
        <v>14</v>
      </c>
      <c r="M157" s="81" t="s">
        <v>14</v>
      </c>
      <c r="N157" s="81"/>
      <c r="O157" s="81"/>
      <c r="P157" s="81"/>
      <c r="R157" s="81"/>
      <c r="U157" s="137" t="s">
        <v>1410</v>
      </c>
    </row>
    <row r="158" spans="1:22" s="57" customFormat="1" ht="40.5" customHeight="1" x14ac:dyDescent="0.35">
      <c r="A158" s="123" t="s">
        <v>35</v>
      </c>
      <c r="B158" s="101" t="s">
        <v>23</v>
      </c>
      <c r="C158" s="101">
        <v>2019</v>
      </c>
      <c r="D158" s="102">
        <v>3534</v>
      </c>
      <c r="E158" s="101" t="s">
        <v>370</v>
      </c>
      <c r="F158" s="103" t="s">
        <v>1132</v>
      </c>
      <c r="G158" s="103" t="s">
        <v>1126</v>
      </c>
      <c r="H158" s="103" t="s">
        <v>25</v>
      </c>
      <c r="I158" s="103" t="s">
        <v>10</v>
      </c>
      <c r="J158" s="66" t="s">
        <v>326</v>
      </c>
      <c r="K158" s="103" t="s">
        <v>339</v>
      </c>
      <c r="L158" s="103" t="s">
        <v>13</v>
      </c>
      <c r="M158" s="103" t="s">
        <v>13</v>
      </c>
      <c r="N158" s="103" t="s">
        <v>13</v>
      </c>
      <c r="O158" s="103" t="s">
        <v>403</v>
      </c>
      <c r="P158" s="103" t="s">
        <v>14</v>
      </c>
      <c r="Q158" s="66" t="s">
        <v>1197</v>
      </c>
      <c r="R158" s="103" t="s">
        <v>13</v>
      </c>
      <c r="S158" s="66"/>
      <c r="T158" s="66" t="s">
        <v>1196</v>
      </c>
      <c r="U158" s="59" t="s">
        <v>1410</v>
      </c>
      <c r="V158" s="66" t="s">
        <v>1199</v>
      </c>
    </row>
    <row r="159" spans="1:22" s="57" customFormat="1" ht="34.5" customHeight="1" x14ac:dyDescent="0.35">
      <c r="A159" s="122" t="s">
        <v>194</v>
      </c>
      <c r="B159" s="89" t="s">
        <v>23</v>
      </c>
      <c r="C159" s="89">
        <v>2019</v>
      </c>
      <c r="D159" s="90">
        <v>2651</v>
      </c>
      <c r="E159" s="89" t="s">
        <v>370</v>
      </c>
      <c r="F159" s="81" t="s">
        <v>1186</v>
      </c>
      <c r="G159" s="81" t="s">
        <v>33</v>
      </c>
      <c r="H159" s="81" t="s">
        <v>39</v>
      </c>
      <c r="I159" s="81" t="s">
        <v>5</v>
      </c>
      <c r="J159" s="57" t="s">
        <v>328</v>
      </c>
      <c r="K159" s="81" t="s">
        <v>334</v>
      </c>
      <c r="L159" s="81" t="s">
        <v>13</v>
      </c>
      <c r="M159" s="81" t="s">
        <v>13</v>
      </c>
      <c r="N159" s="81" t="s">
        <v>13</v>
      </c>
      <c r="O159" s="81" t="s">
        <v>403</v>
      </c>
      <c r="P159" s="81" t="s">
        <v>13</v>
      </c>
      <c r="Q159" s="57" t="s">
        <v>1264</v>
      </c>
      <c r="R159" s="81" t="s">
        <v>13</v>
      </c>
      <c r="T159" s="57" t="s">
        <v>1235</v>
      </c>
      <c r="U159" s="137" t="s">
        <v>1410</v>
      </c>
    </row>
    <row r="160" spans="1:22" s="57" customFormat="1" ht="28.5" customHeight="1" x14ac:dyDescent="0.35">
      <c r="A160" s="124" t="s">
        <v>194</v>
      </c>
      <c r="B160" s="91" t="s">
        <v>23</v>
      </c>
      <c r="C160" s="91">
        <v>2019</v>
      </c>
      <c r="D160" s="135">
        <v>1623</v>
      </c>
      <c r="E160" s="91" t="s">
        <v>370</v>
      </c>
      <c r="F160" s="85" t="s">
        <v>598</v>
      </c>
      <c r="G160" s="85" t="s">
        <v>1187</v>
      </c>
      <c r="H160" s="85" t="s">
        <v>39</v>
      </c>
      <c r="I160" s="85" t="s">
        <v>5</v>
      </c>
      <c r="J160" s="59" t="s">
        <v>329</v>
      </c>
      <c r="K160" s="85" t="s">
        <v>334</v>
      </c>
      <c r="L160" s="85" t="s">
        <v>13</v>
      </c>
      <c r="M160" s="85" t="s">
        <v>13</v>
      </c>
      <c r="N160" s="85" t="s">
        <v>13</v>
      </c>
      <c r="O160" s="85" t="s">
        <v>438</v>
      </c>
      <c r="P160" s="85" t="s">
        <v>13</v>
      </c>
      <c r="Q160" s="59" t="s">
        <v>1265</v>
      </c>
      <c r="R160" s="85" t="s">
        <v>13</v>
      </c>
      <c r="S160" s="83"/>
      <c r="T160" s="59" t="s">
        <v>1268</v>
      </c>
      <c r="U160" s="59" t="s">
        <v>1410</v>
      </c>
      <c r="V160" s="83"/>
    </row>
    <row r="161" spans="1:22" s="81" customFormat="1" ht="38.25" customHeight="1" x14ac:dyDescent="0.35">
      <c r="A161" s="126" t="s">
        <v>800</v>
      </c>
      <c r="B161" s="93" t="s">
        <v>23</v>
      </c>
      <c r="C161" s="93">
        <v>2019</v>
      </c>
      <c r="D161" s="92" t="s">
        <v>1229</v>
      </c>
      <c r="E161" s="93" t="s">
        <v>370</v>
      </c>
      <c r="F161" s="82" t="s">
        <v>1189</v>
      </c>
      <c r="G161" s="82" t="s">
        <v>1190</v>
      </c>
      <c r="H161" s="82" t="s">
        <v>39</v>
      </c>
      <c r="I161" s="82" t="s">
        <v>7</v>
      </c>
      <c r="J161" s="83" t="s">
        <v>330</v>
      </c>
      <c r="K161" s="82" t="s">
        <v>344</v>
      </c>
      <c r="L161" s="82" t="s">
        <v>14</v>
      </c>
      <c r="M161" s="82" t="s">
        <v>14</v>
      </c>
      <c r="N161" s="82"/>
      <c r="O161" s="82"/>
      <c r="P161" s="82"/>
      <c r="Q161" s="83"/>
      <c r="R161" s="82"/>
      <c r="S161" s="83"/>
      <c r="T161" s="83"/>
      <c r="U161" s="83" t="s">
        <v>1410</v>
      </c>
      <c r="V161" s="83"/>
    </row>
    <row r="162" spans="1:22" s="57" customFormat="1" ht="33" customHeight="1" x14ac:dyDescent="0.35">
      <c r="A162" s="122" t="s">
        <v>800</v>
      </c>
      <c r="B162" s="89" t="s">
        <v>23</v>
      </c>
      <c r="C162" s="89">
        <v>2019</v>
      </c>
      <c r="D162" s="90" t="s">
        <v>1230</v>
      </c>
      <c r="E162" s="89" t="s">
        <v>370</v>
      </c>
      <c r="F162" s="81" t="s">
        <v>1191</v>
      </c>
      <c r="G162" s="81" t="s">
        <v>1192</v>
      </c>
      <c r="H162" s="81" t="s">
        <v>39</v>
      </c>
      <c r="I162" s="81" t="s">
        <v>7</v>
      </c>
      <c r="J162" s="57" t="s">
        <v>327</v>
      </c>
      <c r="K162" s="81" t="s">
        <v>332</v>
      </c>
      <c r="L162" s="81" t="s">
        <v>14</v>
      </c>
      <c r="M162" s="81" t="s">
        <v>14</v>
      </c>
      <c r="N162" s="81"/>
      <c r="O162" s="81"/>
      <c r="P162" s="81"/>
      <c r="R162" s="81"/>
      <c r="U162" s="137" t="s">
        <v>1410</v>
      </c>
    </row>
    <row r="163" spans="1:22" s="57" customFormat="1" ht="40.5" customHeight="1" x14ac:dyDescent="0.35">
      <c r="A163" s="126" t="s">
        <v>800</v>
      </c>
      <c r="B163" s="93" t="s">
        <v>23</v>
      </c>
      <c r="C163" s="93">
        <v>2019</v>
      </c>
      <c r="D163" s="92">
        <v>1952</v>
      </c>
      <c r="E163" s="93" t="s">
        <v>370</v>
      </c>
      <c r="F163" s="82" t="s">
        <v>1193</v>
      </c>
      <c r="G163" s="82" t="s">
        <v>42</v>
      </c>
      <c r="H163" s="82" t="s">
        <v>39</v>
      </c>
      <c r="I163" s="82" t="s">
        <v>7</v>
      </c>
      <c r="J163" s="83" t="s">
        <v>326</v>
      </c>
      <c r="K163" s="82" t="s">
        <v>339</v>
      </c>
      <c r="L163" s="82" t="s">
        <v>14</v>
      </c>
      <c r="M163" s="82" t="s">
        <v>14</v>
      </c>
      <c r="N163" s="82"/>
      <c r="O163" s="82"/>
      <c r="P163" s="82"/>
      <c r="Q163" s="83"/>
      <c r="R163" s="82"/>
      <c r="S163" s="83"/>
      <c r="T163" s="83"/>
      <c r="U163" s="83" t="s">
        <v>1410</v>
      </c>
      <c r="V163" s="83"/>
    </row>
    <row r="164" spans="1:22" s="57" customFormat="1" ht="104" x14ac:dyDescent="0.35">
      <c r="A164" s="122" t="s">
        <v>96</v>
      </c>
      <c r="B164" s="89" t="s">
        <v>23</v>
      </c>
      <c r="C164" s="89">
        <v>2019</v>
      </c>
      <c r="D164" s="90" t="s">
        <v>1222</v>
      </c>
      <c r="E164" s="89" t="s">
        <v>584</v>
      </c>
      <c r="F164" s="81" t="s">
        <v>242</v>
      </c>
      <c r="G164" s="81" t="s">
        <v>94</v>
      </c>
      <c r="H164" s="81" t="s">
        <v>39</v>
      </c>
      <c r="I164" s="81" t="s">
        <v>7</v>
      </c>
      <c r="J164" s="57" t="s">
        <v>488</v>
      </c>
      <c r="K164" s="81" t="s">
        <v>1133</v>
      </c>
      <c r="L164" s="81" t="s">
        <v>14</v>
      </c>
      <c r="M164" s="81" t="s">
        <v>14</v>
      </c>
      <c r="N164" s="81"/>
      <c r="O164" s="81"/>
      <c r="P164" s="81" t="s">
        <v>14</v>
      </c>
      <c r="Q164" s="57" t="s">
        <v>26</v>
      </c>
      <c r="R164" s="81" t="s">
        <v>14</v>
      </c>
      <c r="S164" s="57" t="s">
        <v>1134</v>
      </c>
      <c r="U164" s="57" t="s">
        <v>584</v>
      </c>
    </row>
    <row r="165" spans="1:22" s="81" customFormat="1" ht="23.25" customHeight="1" x14ac:dyDescent="0.35">
      <c r="A165" s="123" t="s">
        <v>96</v>
      </c>
      <c r="B165" s="101" t="s">
        <v>23</v>
      </c>
      <c r="C165" s="101">
        <v>2019</v>
      </c>
      <c r="D165" s="102" t="s">
        <v>1223</v>
      </c>
      <c r="E165" s="101" t="s">
        <v>370</v>
      </c>
      <c r="F165" s="103" t="s">
        <v>1135</v>
      </c>
      <c r="G165" s="103" t="s">
        <v>1136</v>
      </c>
      <c r="H165" s="103" t="s">
        <v>39</v>
      </c>
      <c r="I165" s="103" t="s">
        <v>5</v>
      </c>
      <c r="J165" s="66" t="s">
        <v>325</v>
      </c>
      <c r="K165" s="103" t="s">
        <v>334</v>
      </c>
      <c r="L165" s="103" t="s">
        <v>13</v>
      </c>
      <c r="M165" s="103" t="s">
        <v>13</v>
      </c>
      <c r="N165" s="103" t="s">
        <v>13</v>
      </c>
      <c r="O165" s="103" t="s">
        <v>438</v>
      </c>
      <c r="P165" s="103" t="s">
        <v>13</v>
      </c>
      <c r="Q165" s="66" t="s">
        <v>1137</v>
      </c>
      <c r="R165" s="103" t="s">
        <v>13</v>
      </c>
      <c r="S165" s="66"/>
      <c r="T165" s="66" t="s">
        <v>1234</v>
      </c>
      <c r="U165" s="83" t="s">
        <v>1410</v>
      </c>
      <c r="V165" s="66"/>
    </row>
    <row r="166" spans="1:22" s="57" customFormat="1" ht="52" x14ac:dyDescent="0.35">
      <c r="A166" s="122" t="s">
        <v>34</v>
      </c>
      <c r="B166" s="89" t="s">
        <v>23</v>
      </c>
      <c r="C166" s="89">
        <v>2019</v>
      </c>
      <c r="D166" s="90">
        <v>3524</v>
      </c>
      <c r="E166" s="89" t="s">
        <v>370</v>
      </c>
      <c r="F166" s="81" t="s">
        <v>1138</v>
      </c>
      <c r="G166" s="81" t="s">
        <v>1139</v>
      </c>
      <c r="H166" s="81" t="s">
        <v>25</v>
      </c>
      <c r="I166" s="81" t="s">
        <v>7</v>
      </c>
      <c r="J166" s="57" t="s">
        <v>327</v>
      </c>
      <c r="K166" s="81" t="s">
        <v>1140</v>
      </c>
      <c r="L166" s="81" t="s">
        <v>14</v>
      </c>
      <c r="M166" s="81" t="s">
        <v>14</v>
      </c>
      <c r="N166" s="81"/>
      <c r="O166" s="81"/>
      <c r="P166" s="81"/>
      <c r="R166" s="81"/>
      <c r="U166" s="59" t="s">
        <v>1410</v>
      </c>
    </row>
    <row r="167" spans="1:22" s="57" customFormat="1" ht="39" x14ac:dyDescent="0.35">
      <c r="A167" s="126" t="s">
        <v>34</v>
      </c>
      <c r="B167" s="93" t="s">
        <v>23</v>
      </c>
      <c r="C167" s="93">
        <v>2019</v>
      </c>
      <c r="D167" s="92" t="s">
        <v>1224</v>
      </c>
      <c r="E167" s="93" t="s">
        <v>370</v>
      </c>
      <c r="F167" s="82" t="s">
        <v>1141</v>
      </c>
      <c r="G167" s="82" t="s">
        <v>85</v>
      </c>
      <c r="H167" s="82" t="s">
        <v>39</v>
      </c>
      <c r="I167" s="82" t="s">
        <v>10</v>
      </c>
      <c r="J167" s="83" t="s">
        <v>346</v>
      </c>
      <c r="K167" s="82" t="s">
        <v>341</v>
      </c>
      <c r="L167" s="82" t="s">
        <v>13</v>
      </c>
      <c r="M167" s="82" t="s">
        <v>14</v>
      </c>
      <c r="N167" s="81"/>
      <c r="O167" s="81"/>
      <c r="P167" s="81"/>
      <c r="R167" s="81"/>
      <c r="U167" s="83" t="s">
        <v>1410</v>
      </c>
    </row>
    <row r="168" spans="1:22" s="57" customFormat="1" ht="50.25" customHeight="1" x14ac:dyDescent="0.35">
      <c r="A168" s="122" t="s">
        <v>34</v>
      </c>
      <c r="B168" s="89" t="s">
        <v>23</v>
      </c>
      <c r="C168" s="89">
        <v>2019</v>
      </c>
      <c r="D168" s="90" t="s">
        <v>1225</v>
      </c>
      <c r="E168" s="89" t="s">
        <v>370</v>
      </c>
      <c r="F168" s="81" t="s">
        <v>1142</v>
      </c>
      <c r="G168" s="81" t="s">
        <v>1143</v>
      </c>
      <c r="H168" s="81" t="s">
        <v>39</v>
      </c>
      <c r="I168" s="81" t="s">
        <v>7</v>
      </c>
      <c r="J168" s="57" t="s">
        <v>346</v>
      </c>
      <c r="K168" s="81" t="s">
        <v>341</v>
      </c>
      <c r="L168" s="81" t="s">
        <v>14</v>
      </c>
      <c r="M168" s="81" t="s">
        <v>13</v>
      </c>
      <c r="N168" s="81" t="s">
        <v>13</v>
      </c>
      <c r="O168" s="81" t="s">
        <v>403</v>
      </c>
      <c r="P168" s="81" t="s">
        <v>14</v>
      </c>
      <c r="Q168" s="57" t="s">
        <v>1144</v>
      </c>
      <c r="R168" s="57" t="s">
        <v>14</v>
      </c>
      <c r="S168" s="57" t="s">
        <v>1145</v>
      </c>
      <c r="U168" s="59" t="s">
        <v>1410</v>
      </c>
      <c r="V168" s="81"/>
    </row>
    <row r="169" spans="1:22" s="103" customFormat="1" ht="39" customHeight="1" x14ac:dyDescent="0.35">
      <c r="A169" s="126" t="s">
        <v>34</v>
      </c>
      <c r="B169" s="93" t="s">
        <v>23</v>
      </c>
      <c r="C169" s="93">
        <v>2019</v>
      </c>
      <c r="D169" s="90">
        <v>2456</v>
      </c>
      <c r="E169" s="93" t="s">
        <v>370</v>
      </c>
      <c r="F169" s="82" t="s">
        <v>1146</v>
      </c>
      <c r="G169" s="82" t="s">
        <v>1147</v>
      </c>
      <c r="H169" s="82" t="s">
        <v>39</v>
      </c>
      <c r="I169" s="82" t="s">
        <v>10</v>
      </c>
      <c r="J169" s="83" t="s">
        <v>326</v>
      </c>
      <c r="K169" s="82" t="s">
        <v>415</v>
      </c>
      <c r="L169" s="82" t="s">
        <v>13</v>
      </c>
      <c r="M169" s="82" t="s">
        <v>14</v>
      </c>
      <c r="N169" s="81"/>
      <c r="O169" s="81"/>
      <c r="P169" s="81"/>
      <c r="Q169" s="57"/>
      <c r="R169" s="57"/>
      <c r="S169" s="57"/>
      <c r="T169" s="57"/>
      <c r="U169" s="83" t="s">
        <v>1410</v>
      </c>
      <c r="V169" s="57"/>
    </row>
    <row r="170" spans="1:22" s="57" customFormat="1" ht="39" x14ac:dyDescent="0.35">
      <c r="A170" s="122" t="s">
        <v>34</v>
      </c>
      <c r="B170" s="89" t="s">
        <v>23</v>
      </c>
      <c r="C170" s="89">
        <v>2019</v>
      </c>
      <c r="D170" s="90">
        <v>3533</v>
      </c>
      <c r="E170" s="89" t="s">
        <v>370</v>
      </c>
      <c r="F170" s="81" t="s">
        <v>1148</v>
      </c>
      <c r="G170" s="81" t="s">
        <v>1149</v>
      </c>
      <c r="H170" s="81" t="s">
        <v>25</v>
      </c>
      <c r="I170" s="81" t="s">
        <v>10</v>
      </c>
      <c r="J170" s="57" t="s">
        <v>326</v>
      </c>
      <c r="K170" s="81" t="s">
        <v>345</v>
      </c>
      <c r="L170" s="81" t="s">
        <v>13</v>
      </c>
      <c r="M170" s="81" t="s">
        <v>14</v>
      </c>
      <c r="N170" s="81"/>
      <c r="O170" s="81"/>
      <c r="P170" s="81"/>
      <c r="U170" s="142" t="s">
        <v>1410</v>
      </c>
    </row>
    <row r="171" spans="1:22" s="57" customFormat="1" ht="39.75" customHeight="1" x14ac:dyDescent="0.3">
      <c r="A171" s="123" t="s">
        <v>632</v>
      </c>
      <c r="B171" s="101" t="s">
        <v>23</v>
      </c>
      <c r="C171" s="101">
        <v>2019</v>
      </c>
      <c r="D171" s="102">
        <v>3528</v>
      </c>
      <c r="E171" s="101" t="s">
        <v>370</v>
      </c>
      <c r="F171" s="103" t="s">
        <v>1150</v>
      </c>
      <c r="G171" s="103" t="s">
        <v>112</v>
      </c>
      <c r="H171" s="103" t="s">
        <v>25</v>
      </c>
      <c r="I171" s="103" t="s">
        <v>5</v>
      </c>
      <c r="J171" s="66" t="s">
        <v>1151</v>
      </c>
      <c r="K171" s="103" t="s">
        <v>1152</v>
      </c>
      <c r="L171" s="103" t="s">
        <v>13</v>
      </c>
      <c r="M171" s="103" t="s">
        <v>13</v>
      </c>
      <c r="N171" s="103" t="s">
        <v>13</v>
      </c>
      <c r="O171" s="103" t="s">
        <v>1153</v>
      </c>
      <c r="P171" s="103" t="s">
        <v>14</v>
      </c>
      <c r="Q171" s="66" t="s">
        <v>26</v>
      </c>
      <c r="R171" s="66" t="s">
        <v>14</v>
      </c>
      <c r="S171" s="136" t="s">
        <v>1198</v>
      </c>
      <c r="T171" s="66"/>
      <c r="U171" s="83" t="s">
        <v>1410</v>
      </c>
      <c r="V171" s="103"/>
    </row>
    <row r="172" spans="1:22" s="57" customFormat="1" ht="41.25" customHeight="1" x14ac:dyDescent="0.35">
      <c r="A172" s="124" t="s">
        <v>632</v>
      </c>
      <c r="B172" s="89" t="s">
        <v>23</v>
      </c>
      <c r="C172" s="89">
        <v>2019</v>
      </c>
      <c r="D172" s="90">
        <v>3543</v>
      </c>
      <c r="E172" s="89" t="s">
        <v>370</v>
      </c>
      <c r="F172" s="81" t="s">
        <v>1154</v>
      </c>
      <c r="G172" s="81" t="s">
        <v>1155</v>
      </c>
      <c r="H172" s="81" t="s">
        <v>25</v>
      </c>
      <c r="I172" s="81" t="s">
        <v>5</v>
      </c>
      <c r="J172" s="57" t="s">
        <v>627</v>
      </c>
      <c r="K172" s="81" t="s">
        <v>1156</v>
      </c>
      <c r="L172" s="81" t="s">
        <v>13</v>
      </c>
      <c r="M172" s="81" t="s">
        <v>14</v>
      </c>
      <c r="N172" s="81"/>
      <c r="O172" s="81"/>
      <c r="P172" s="81"/>
      <c r="U172" s="137" t="s">
        <v>1410</v>
      </c>
    </row>
    <row r="173" spans="1:22" s="57" customFormat="1" ht="39.75" customHeight="1" x14ac:dyDescent="0.35">
      <c r="A173" s="122" t="s">
        <v>43</v>
      </c>
      <c r="B173" s="89" t="s">
        <v>23</v>
      </c>
      <c r="C173" s="89">
        <v>2019</v>
      </c>
      <c r="D173" s="90" t="s">
        <v>1231</v>
      </c>
      <c r="E173" s="89" t="s">
        <v>370</v>
      </c>
      <c r="F173" s="81" t="s">
        <v>418</v>
      </c>
      <c r="G173" s="81" t="s">
        <v>419</v>
      </c>
      <c r="H173" s="81" t="s">
        <v>39</v>
      </c>
      <c r="I173" s="81" t="s">
        <v>7</v>
      </c>
      <c r="J173" s="57" t="s">
        <v>325</v>
      </c>
      <c r="K173" s="81" t="s">
        <v>1194</v>
      </c>
      <c r="L173" s="81" t="s">
        <v>14</v>
      </c>
      <c r="M173" s="81" t="s">
        <v>14</v>
      </c>
      <c r="N173" s="81"/>
      <c r="O173" s="81"/>
      <c r="P173" s="81"/>
      <c r="R173" s="81"/>
      <c r="U173" s="137" t="s">
        <v>1410</v>
      </c>
    </row>
    <row r="174" spans="1:22" s="57" customFormat="1" ht="43.5" customHeight="1" x14ac:dyDescent="0.35">
      <c r="A174" s="124" t="s">
        <v>43</v>
      </c>
      <c r="B174" s="91" t="s">
        <v>23</v>
      </c>
      <c r="C174" s="91">
        <v>2019</v>
      </c>
      <c r="D174" s="135">
        <v>2695</v>
      </c>
      <c r="E174" s="91" t="s">
        <v>584</v>
      </c>
      <c r="F174" s="85" t="s">
        <v>479</v>
      </c>
      <c r="G174" s="85" t="s">
        <v>49</v>
      </c>
      <c r="H174" s="85" t="s">
        <v>39</v>
      </c>
      <c r="I174" s="85" t="s">
        <v>7</v>
      </c>
      <c r="J174" s="59" t="s">
        <v>480</v>
      </c>
      <c r="K174" s="85" t="s">
        <v>338</v>
      </c>
      <c r="L174" s="85" t="s">
        <v>14</v>
      </c>
      <c r="M174" s="85" t="s">
        <v>14</v>
      </c>
      <c r="N174" s="82"/>
      <c r="O174" s="82"/>
      <c r="P174" s="82"/>
      <c r="Q174" s="83"/>
      <c r="R174" s="82"/>
      <c r="S174" s="83"/>
      <c r="T174" s="83"/>
      <c r="U174" s="59" t="s">
        <v>584</v>
      </c>
      <c r="V174" s="83"/>
    </row>
    <row r="175" spans="1:22" s="81" customFormat="1" ht="28.5" customHeight="1" x14ac:dyDescent="0.35">
      <c r="A175" s="122" t="s">
        <v>43</v>
      </c>
      <c r="B175" s="89" t="s">
        <v>23</v>
      </c>
      <c r="C175" s="89">
        <v>2019</v>
      </c>
      <c r="D175" s="90">
        <v>3483</v>
      </c>
      <c r="E175" s="89" t="s">
        <v>370</v>
      </c>
      <c r="F175" s="81" t="s">
        <v>475</v>
      </c>
      <c r="G175" s="81" t="s">
        <v>1101</v>
      </c>
      <c r="H175" s="81" t="s">
        <v>25</v>
      </c>
      <c r="I175" s="81" t="s">
        <v>378</v>
      </c>
      <c r="J175" s="57" t="s">
        <v>325</v>
      </c>
      <c r="K175" s="81" t="s">
        <v>476</v>
      </c>
      <c r="L175" s="81" t="s">
        <v>13</v>
      </c>
      <c r="M175" s="81" t="s">
        <v>14</v>
      </c>
      <c r="Q175" s="57"/>
      <c r="S175" s="57"/>
      <c r="T175" s="57"/>
      <c r="U175" s="137" t="s">
        <v>1410</v>
      </c>
      <c r="V175" s="57"/>
    </row>
    <row r="176" spans="1:22" s="57" customFormat="1" ht="42.75" customHeight="1" x14ac:dyDescent="0.35">
      <c r="A176" s="124" t="s">
        <v>43</v>
      </c>
      <c r="B176" s="91" t="s">
        <v>23</v>
      </c>
      <c r="C176" s="91">
        <v>2019</v>
      </c>
      <c r="D176" s="135">
        <v>3484</v>
      </c>
      <c r="E176" s="91" t="s">
        <v>370</v>
      </c>
      <c r="F176" s="85" t="s">
        <v>477</v>
      </c>
      <c r="G176" s="85" t="s">
        <v>1195</v>
      </c>
      <c r="H176" s="85" t="s">
        <v>25</v>
      </c>
      <c r="I176" s="85" t="s">
        <v>378</v>
      </c>
      <c r="J176" s="59" t="s">
        <v>325</v>
      </c>
      <c r="K176" s="85" t="s">
        <v>476</v>
      </c>
      <c r="L176" s="85" t="s">
        <v>13</v>
      </c>
      <c r="M176" s="85" t="s">
        <v>14</v>
      </c>
      <c r="N176" s="82"/>
      <c r="O176" s="82"/>
      <c r="P176" s="82"/>
      <c r="Q176" s="83"/>
      <c r="R176" s="82"/>
      <c r="S176" s="83"/>
      <c r="T176" s="83"/>
      <c r="U176" s="59" t="s">
        <v>1410</v>
      </c>
      <c r="V176" s="83"/>
    </row>
    <row r="177" spans="1:22" s="57" customFormat="1" ht="43.5" customHeight="1" x14ac:dyDescent="0.35">
      <c r="A177" s="126" t="s">
        <v>158</v>
      </c>
      <c r="B177" s="93" t="s">
        <v>23</v>
      </c>
      <c r="C177" s="93">
        <v>2019</v>
      </c>
      <c r="D177" s="90" t="s">
        <v>1212</v>
      </c>
      <c r="E177" s="93" t="s">
        <v>584</v>
      </c>
      <c r="F177" s="82" t="s">
        <v>271</v>
      </c>
      <c r="G177" s="82" t="s">
        <v>45</v>
      </c>
      <c r="H177" s="82" t="s">
        <v>39</v>
      </c>
      <c r="I177" s="82" t="s">
        <v>605</v>
      </c>
      <c r="J177" s="83" t="s">
        <v>325</v>
      </c>
      <c r="K177" s="82" t="s">
        <v>336</v>
      </c>
      <c r="L177" s="82" t="s">
        <v>13</v>
      </c>
      <c r="M177" s="82" t="s">
        <v>14</v>
      </c>
      <c r="N177" s="81" t="s">
        <v>13</v>
      </c>
      <c r="O177" s="81"/>
      <c r="P177" s="82" t="s">
        <v>13</v>
      </c>
      <c r="Q177" s="83" t="s">
        <v>1045</v>
      </c>
      <c r="R177" s="82" t="s">
        <v>14</v>
      </c>
      <c r="S177" s="83" t="s">
        <v>1157</v>
      </c>
      <c r="U177" s="57" t="s">
        <v>584</v>
      </c>
    </row>
    <row r="178" spans="1:22" s="57" customFormat="1" ht="31.5" customHeight="1" x14ac:dyDescent="0.35">
      <c r="A178" s="124" t="s">
        <v>158</v>
      </c>
      <c r="B178" s="89" t="s">
        <v>23</v>
      </c>
      <c r="C178" s="89">
        <v>2019</v>
      </c>
      <c r="D178" s="90" t="s">
        <v>1226</v>
      </c>
      <c r="E178" s="89" t="s">
        <v>370</v>
      </c>
      <c r="F178" s="81" t="s">
        <v>1158</v>
      </c>
      <c r="G178" s="81" t="s">
        <v>45</v>
      </c>
      <c r="H178" s="81" t="s">
        <v>39</v>
      </c>
      <c r="I178" s="81" t="s">
        <v>605</v>
      </c>
      <c r="J178" s="57" t="s">
        <v>325</v>
      </c>
      <c r="K178" s="81" t="s">
        <v>336</v>
      </c>
      <c r="L178" s="81" t="s">
        <v>13</v>
      </c>
      <c r="M178" s="81" t="s">
        <v>14</v>
      </c>
      <c r="N178" s="81"/>
      <c r="O178" s="81"/>
      <c r="P178" s="81" t="s">
        <v>13</v>
      </c>
      <c r="Q178" s="57" t="s">
        <v>64</v>
      </c>
      <c r="R178" s="81" t="s">
        <v>14</v>
      </c>
      <c r="S178" s="57" t="s">
        <v>1242</v>
      </c>
      <c r="U178" s="59" t="s">
        <v>1410</v>
      </c>
    </row>
    <row r="179" spans="1:22" s="57" customFormat="1" ht="36" customHeight="1" x14ac:dyDescent="0.35">
      <c r="A179" s="126" t="s">
        <v>158</v>
      </c>
      <c r="B179" s="93" t="s">
        <v>23</v>
      </c>
      <c r="C179" s="93">
        <v>2019</v>
      </c>
      <c r="D179" s="90" t="s">
        <v>1227</v>
      </c>
      <c r="E179" s="93" t="s">
        <v>584</v>
      </c>
      <c r="F179" s="82" t="s">
        <v>272</v>
      </c>
      <c r="G179" s="82" t="s">
        <v>45</v>
      </c>
      <c r="H179" s="82" t="s">
        <v>39</v>
      </c>
      <c r="I179" s="82" t="s">
        <v>605</v>
      </c>
      <c r="J179" s="83" t="s">
        <v>325</v>
      </c>
      <c r="K179" s="82" t="s">
        <v>336</v>
      </c>
      <c r="L179" s="82" t="s">
        <v>13</v>
      </c>
      <c r="M179" s="82" t="s">
        <v>14</v>
      </c>
      <c r="N179" s="81" t="s">
        <v>13</v>
      </c>
      <c r="O179" s="81"/>
      <c r="P179" s="82" t="s">
        <v>13</v>
      </c>
      <c r="Q179" s="83" t="s">
        <v>1045</v>
      </c>
      <c r="R179" s="82" t="s">
        <v>14</v>
      </c>
      <c r="S179" s="83" t="s">
        <v>1159</v>
      </c>
      <c r="U179" s="57" t="s">
        <v>584</v>
      </c>
    </row>
    <row r="180" spans="1:22" s="57" customFormat="1" ht="30" customHeight="1" x14ac:dyDescent="0.35">
      <c r="A180" s="124" t="s">
        <v>158</v>
      </c>
      <c r="B180" s="89" t="s">
        <v>23</v>
      </c>
      <c r="C180" s="89">
        <v>2019</v>
      </c>
      <c r="D180" s="90" t="s">
        <v>1228</v>
      </c>
      <c r="E180" s="89" t="s">
        <v>370</v>
      </c>
      <c r="F180" s="81" t="s">
        <v>1160</v>
      </c>
      <c r="G180" s="81" t="s">
        <v>45</v>
      </c>
      <c r="H180" s="81" t="s">
        <v>39</v>
      </c>
      <c r="I180" s="81" t="s">
        <v>7</v>
      </c>
      <c r="J180" s="57" t="s">
        <v>325</v>
      </c>
      <c r="K180" s="81" t="s">
        <v>338</v>
      </c>
      <c r="L180" s="81" t="s">
        <v>14</v>
      </c>
      <c r="M180" s="81" t="s">
        <v>14</v>
      </c>
      <c r="N180" s="81"/>
      <c r="O180" s="81"/>
      <c r="P180" s="81" t="s">
        <v>14</v>
      </c>
      <c r="Q180" s="57" t="s">
        <v>64</v>
      </c>
      <c r="R180" s="81" t="s">
        <v>14</v>
      </c>
      <c r="S180" s="57" t="s">
        <v>1161</v>
      </c>
      <c r="U180" s="59" t="s">
        <v>1410</v>
      </c>
    </row>
    <row r="181" spans="1:22" s="57" customFormat="1" ht="39" customHeight="1" x14ac:dyDescent="0.35">
      <c r="A181" s="126" t="s">
        <v>158</v>
      </c>
      <c r="B181" s="93" t="s">
        <v>23</v>
      </c>
      <c r="C181" s="93">
        <v>2019</v>
      </c>
      <c r="D181" s="92">
        <v>1800</v>
      </c>
      <c r="E181" s="93" t="s">
        <v>370</v>
      </c>
      <c r="F181" s="82" t="s">
        <v>1162</v>
      </c>
      <c r="G181" s="82" t="s">
        <v>45</v>
      </c>
      <c r="H181" s="82" t="s">
        <v>39</v>
      </c>
      <c r="I181" s="82" t="s">
        <v>7</v>
      </c>
      <c r="J181" s="83" t="s">
        <v>325</v>
      </c>
      <c r="K181" s="82" t="s">
        <v>338</v>
      </c>
      <c r="L181" s="82" t="s">
        <v>14</v>
      </c>
      <c r="M181" s="82" t="s">
        <v>14</v>
      </c>
      <c r="N181" s="81"/>
      <c r="O181" s="81"/>
      <c r="P181" s="82" t="s">
        <v>14</v>
      </c>
      <c r="Q181" s="83" t="s">
        <v>64</v>
      </c>
      <c r="R181" s="82" t="s">
        <v>14</v>
      </c>
      <c r="S181" s="83" t="s">
        <v>64</v>
      </c>
      <c r="U181" s="83" t="s">
        <v>1410</v>
      </c>
    </row>
    <row r="182" spans="1:22" s="57" customFormat="1" ht="34.5" customHeight="1" x14ac:dyDescent="0.35">
      <c r="A182" s="124" t="s">
        <v>158</v>
      </c>
      <c r="B182" s="89" t="s">
        <v>23</v>
      </c>
      <c r="C182" s="89">
        <v>2019</v>
      </c>
      <c r="D182" s="90">
        <v>2856</v>
      </c>
      <c r="E182" s="89" t="s">
        <v>370</v>
      </c>
      <c r="F182" s="81" t="s">
        <v>1163</v>
      </c>
      <c r="G182" s="81" t="s">
        <v>45</v>
      </c>
      <c r="H182" s="81" t="s">
        <v>39</v>
      </c>
      <c r="I182" s="81" t="s">
        <v>7</v>
      </c>
      <c r="J182" s="57" t="s">
        <v>325</v>
      </c>
      <c r="K182" s="81" t="s">
        <v>338</v>
      </c>
      <c r="L182" s="81" t="s">
        <v>14</v>
      </c>
      <c r="M182" s="81" t="s">
        <v>14</v>
      </c>
      <c r="N182" s="81"/>
      <c r="O182" s="81"/>
      <c r="P182" s="81" t="s">
        <v>14</v>
      </c>
      <c r="Q182" s="57" t="s">
        <v>64</v>
      </c>
      <c r="R182" s="81" t="s">
        <v>14</v>
      </c>
      <c r="S182" s="57" t="s">
        <v>1164</v>
      </c>
      <c r="U182" s="59" t="s">
        <v>1410</v>
      </c>
    </row>
    <row r="183" spans="1:22" s="57" customFormat="1" ht="40.5" customHeight="1" x14ac:dyDescent="0.35">
      <c r="A183" s="126" t="s">
        <v>158</v>
      </c>
      <c r="B183" s="93" t="s">
        <v>23</v>
      </c>
      <c r="C183" s="93">
        <v>2019</v>
      </c>
      <c r="D183" s="92">
        <v>3532</v>
      </c>
      <c r="E183" s="93" t="s">
        <v>370</v>
      </c>
      <c r="F183" s="82" t="s">
        <v>1165</v>
      </c>
      <c r="G183" s="82" t="s">
        <v>431</v>
      </c>
      <c r="H183" s="82" t="s">
        <v>25</v>
      </c>
      <c r="I183" s="82" t="s">
        <v>7</v>
      </c>
      <c r="J183" s="83" t="s">
        <v>330</v>
      </c>
      <c r="K183" s="82" t="s">
        <v>338</v>
      </c>
      <c r="L183" s="82" t="s">
        <v>14</v>
      </c>
      <c r="M183" s="82" t="s">
        <v>14</v>
      </c>
      <c r="N183" s="81"/>
      <c r="O183" s="81"/>
      <c r="P183" s="82" t="s">
        <v>14</v>
      </c>
      <c r="Q183" s="83" t="s">
        <v>64</v>
      </c>
      <c r="R183" s="82" t="s">
        <v>14</v>
      </c>
      <c r="S183" s="83" t="s">
        <v>1164</v>
      </c>
      <c r="U183" s="83" t="s">
        <v>1410</v>
      </c>
    </row>
    <row r="184" spans="1:22" s="57" customFormat="1" ht="27" customHeight="1" x14ac:dyDescent="0.35">
      <c r="A184" s="124" t="s">
        <v>148</v>
      </c>
      <c r="B184" s="91" t="s">
        <v>23</v>
      </c>
      <c r="C184" s="91">
        <v>2019</v>
      </c>
      <c r="D184" s="135">
        <v>1662</v>
      </c>
      <c r="E184" s="91" t="s">
        <v>584</v>
      </c>
      <c r="F184" s="85" t="s">
        <v>1166</v>
      </c>
      <c r="G184" s="85" t="s">
        <v>1167</v>
      </c>
      <c r="H184" s="85" t="s">
        <v>39</v>
      </c>
      <c r="I184" s="85" t="s">
        <v>7</v>
      </c>
      <c r="J184" s="59" t="s">
        <v>1203</v>
      </c>
      <c r="K184" s="85" t="s">
        <v>1168</v>
      </c>
      <c r="L184" s="85" t="s">
        <v>14</v>
      </c>
      <c r="M184" s="85" t="s">
        <v>14</v>
      </c>
      <c r="N184" s="82"/>
      <c r="O184" s="82"/>
      <c r="P184" s="82"/>
      <c r="Q184" s="83"/>
      <c r="R184" s="82"/>
      <c r="S184" s="83"/>
      <c r="T184" s="83"/>
      <c r="U184" s="59" t="s">
        <v>584</v>
      </c>
      <c r="V184" s="83"/>
    </row>
    <row r="185" spans="1:22" s="57" customFormat="1" ht="39.75" customHeight="1" x14ac:dyDescent="0.35">
      <c r="A185" s="123" t="s">
        <v>148</v>
      </c>
      <c r="B185" s="101" t="s">
        <v>23</v>
      </c>
      <c r="C185" s="101">
        <v>2019</v>
      </c>
      <c r="D185" s="102">
        <v>1667</v>
      </c>
      <c r="E185" s="101" t="s">
        <v>584</v>
      </c>
      <c r="F185" s="103" t="s">
        <v>1169</v>
      </c>
      <c r="G185" s="103" t="s">
        <v>1167</v>
      </c>
      <c r="H185" s="103" t="s">
        <v>39</v>
      </c>
      <c r="I185" s="103" t="s">
        <v>605</v>
      </c>
      <c r="J185" s="66" t="s">
        <v>491</v>
      </c>
      <c r="K185" s="103" t="s">
        <v>1170</v>
      </c>
      <c r="L185" s="103" t="s">
        <v>14</v>
      </c>
      <c r="M185" s="103" t="s">
        <v>14</v>
      </c>
      <c r="N185" s="103"/>
      <c r="O185" s="103"/>
      <c r="P185" s="103"/>
      <c r="Q185" s="66"/>
      <c r="R185" s="103"/>
      <c r="S185" s="66"/>
      <c r="T185" s="66"/>
      <c r="U185" s="66" t="s">
        <v>584</v>
      </c>
      <c r="V185" s="66"/>
    </row>
    <row r="186" spans="1:22" s="57" customFormat="1" ht="35.25" customHeight="1" x14ac:dyDescent="0.35">
      <c r="A186" s="124" t="s">
        <v>148</v>
      </c>
      <c r="B186" s="91" t="s">
        <v>23</v>
      </c>
      <c r="C186" s="91">
        <v>2019</v>
      </c>
      <c r="D186" s="135">
        <v>2979</v>
      </c>
      <c r="E186" s="91" t="s">
        <v>370</v>
      </c>
      <c r="F186" s="85" t="s">
        <v>1171</v>
      </c>
      <c r="G186" s="85" t="s">
        <v>1040</v>
      </c>
      <c r="H186" s="85" t="s">
        <v>39</v>
      </c>
      <c r="I186" s="85" t="s">
        <v>10</v>
      </c>
      <c r="J186" s="59" t="s">
        <v>628</v>
      </c>
      <c r="K186" s="85" t="s">
        <v>344</v>
      </c>
      <c r="L186" s="85" t="s">
        <v>13</v>
      </c>
      <c r="M186" s="85" t="s">
        <v>13</v>
      </c>
      <c r="N186" s="85" t="s">
        <v>13</v>
      </c>
      <c r="O186" s="85" t="s">
        <v>403</v>
      </c>
      <c r="P186" s="85" t="s">
        <v>13</v>
      </c>
      <c r="Q186" s="59" t="s">
        <v>1262</v>
      </c>
      <c r="R186" s="85" t="s">
        <v>14</v>
      </c>
      <c r="S186" s="59" t="s">
        <v>1172</v>
      </c>
      <c r="T186" s="83"/>
      <c r="U186" s="59" t="s">
        <v>1410</v>
      </c>
      <c r="V186" s="83"/>
    </row>
    <row r="187" spans="1:22" s="81" customFormat="1" ht="28.5" customHeight="1" x14ac:dyDescent="0.35">
      <c r="A187" s="126" t="s">
        <v>63</v>
      </c>
      <c r="B187" s="93" t="s">
        <v>23</v>
      </c>
      <c r="C187" s="93">
        <v>2019</v>
      </c>
      <c r="D187" s="92" t="s">
        <v>1213</v>
      </c>
      <c r="E187" s="93" t="s">
        <v>113</v>
      </c>
      <c r="F187" s="82" t="s">
        <v>1173</v>
      </c>
      <c r="G187" s="82" t="s">
        <v>1174</v>
      </c>
      <c r="H187" s="82" t="s">
        <v>39</v>
      </c>
      <c r="I187" s="82" t="s">
        <v>378</v>
      </c>
      <c r="J187" s="83" t="s">
        <v>326</v>
      </c>
      <c r="K187" s="82" t="s">
        <v>339</v>
      </c>
      <c r="L187" s="82" t="s">
        <v>13</v>
      </c>
      <c r="M187" s="82" t="s">
        <v>13</v>
      </c>
      <c r="N187" s="82" t="s">
        <v>13</v>
      </c>
      <c r="O187" s="82" t="s">
        <v>449</v>
      </c>
      <c r="P187" s="82" t="s">
        <v>14</v>
      </c>
      <c r="Q187" s="83" t="s">
        <v>1196</v>
      </c>
      <c r="R187" s="82" t="s">
        <v>13</v>
      </c>
      <c r="S187" s="83"/>
      <c r="T187" s="83" t="s">
        <v>1196</v>
      </c>
      <c r="U187" s="83" t="s">
        <v>113</v>
      </c>
      <c r="V187" s="83" t="s">
        <v>1237</v>
      </c>
    </row>
    <row r="188" spans="1:22" s="57" customFormat="1" ht="25.5" customHeight="1" x14ac:dyDescent="0.35">
      <c r="A188" s="124" t="s">
        <v>63</v>
      </c>
      <c r="B188" s="89" t="s">
        <v>23</v>
      </c>
      <c r="C188" s="89">
        <v>2019</v>
      </c>
      <c r="D188" s="90">
        <v>3537</v>
      </c>
      <c r="E188" s="89" t="s">
        <v>370</v>
      </c>
      <c r="F188" s="81" t="s">
        <v>1175</v>
      </c>
      <c r="G188" s="81" t="s">
        <v>1105</v>
      </c>
      <c r="H188" s="81" t="s">
        <v>25</v>
      </c>
      <c r="I188" s="81" t="s">
        <v>10</v>
      </c>
      <c r="J188" s="57" t="s">
        <v>326</v>
      </c>
      <c r="K188" s="81" t="s">
        <v>339</v>
      </c>
      <c r="L188" s="81" t="s">
        <v>13</v>
      </c>
      <c r="M188" s="81" t="s">
        <v>13</v>
      </c>
      <c r="N188" s="81" t="s">
        <v>13</v>
      </c>
      <c r="O188" s="81" t="s">
        <v>1176</v>
      </c>
      <c r="P188" s="81" t="s">
        <v>26</v>
      </c>
      <c r="Q188" s="57" t="s">
        <v>64</v>
      </c>
      <c r="R188" s="81" t="s">
        <v>14</v>
      </c>
      <c r="S188" s="57" t="s">
        <v>1200</v>
      </c>
      <c r="U188" s="137" t="s">
        <v>1410</v>
      </c>
      <c r="V188" s="81"/>
    </row>
    <row r="189" spans="1:22" s="57" customFormat="1" ht="25.5" customHeight="1" x14ac:dyDescent="0.35">
      <c r="A189" s="121" t="s">
        <v>73</v>
      </c>
      <c r="B189" s="94" t="s">
        <v>291</v>
      </c>
      <c r="C189" s="41">
        <v>2019</v>
      </c>
      <c r="D189" s="67" t="s">
        <v>908</v>
      </c>
      <c r="E189" s="41" t="s">
        <v>1183</v>
      </c>
      <c r="F189" s="57" t="s">
        <v>909</v>
      </c>
      <c r="G189" s="57" t="s">
        <v>81</v>
      </c>
      <c r="H189" s="57" t="s">
        <v>39</v>
      </c>
      <c r="I189" s="57" t="s">
        <v>7</v>
      </c>
      <c r="J189" s="57" t="s">
        <v>326</v>
      </c>
      <c r="K189" s="57" t="s">
        <v>342</v>
      </c>
      <c r="L189" s="57" t="s">
        <v>14</v>
      </c>
      <c r="M189" s="57" t="s">
        <v>14</v>
      </c>
      <c r="O189" s="81"/>
      <c r="P189" s="57" t="s">
        <v>400</v>
      </c>
      <c r="Q189" s="57" t="s">
        <v>400</v>
      </c>
      <c r="R189" s="57" t="s">
        <v>400</v>
      </c>
      <c r="S189" s="57" t="s">
        <v>400</v>
      </c>
      <c r="T189" s="57" t="s">
        <v>400</v>
      </c>
      <c r="U189" s="57" t="s">
        <v>1183</v>
      </c>
      <c r="V189" s="57" t="s">
        <v>400</v>
      </c>
    </row>
    <row r="190" spans="1:22" s="57" customFormat="1" ht="25.5" customHeight="1" x14ac:dyDescent="0.35">
      <c r="A190" s="121" t="s">
        <v>73</v>
      </c>
      <c r="B190" s="94" t="s">
        <v>291</v>
      </c>
      <c r="C190" s="41">
        <v>2019</v>
      </c>
      <c r="D190" s="67" t="s">
        <v>910</v>
      </c>
      <c r="E190" s="41" t="s">
        <v>292</v>
      </c>
      <c r="F190" s="57" t="s">
        <v>911</v>
      </c>
      <c r="G190" s="57" t="s">
        <v>81</v>
      </c>
      <c r="H190" s="57" t="s">
        <v>39</v>
      </c>
      <c r="I190" s="57" t="s">
        <v>7</v>
      </c>
      <c r="J190" s="57" t="s">
        <v>326</v>
      </c>
      <c r="K190" s="57" t="s">
        <v>342</v>
      </c>
      <c r="L190" s="57" t="s">
        <v>14</v>
      </c>
      <c r="M190" s="57" t="s">
        <v>14</v>
      </c>
      <c r="O190" s="81"/>
      <c r="P190" s="57" t="s">
        <v>400</v>
      </c>
      <c r="Q190" s="57" t="s">
        <v>400</v>
      </c>
      <c r="R190" s="57" t="s">
        <v>400</v>
      </c>
      <c r="S190" s="57" t="s">
        <v>400</v>
      </c>
      <c r="T190" s="57" t="s">
        <v>400</v>
      </c>
      <c r="U190" s="57" t="s">
        <v>292</v>
      </c>
      <c r="V190" s="57" t="s">
        <v>400</v>
      </c>
    </row>
    <row r="191" spans="1:22" s="57" customFormat="1" ht="25.5" customHeight="1" x14ac:dyDescent="0.35">
      <c r="A191" s="121" t="s">
        <v>73</v>
      </c>
      <c r="B191" s="94" t="s">
        <v>291</v>
      </c>
      <c r="C191" s="41">
        <v>2019</v>
      </c>
      <c r="D191" s="67" t="s">
        <v>912</v>
      </c>
      <c r="E191" s="41" t="s">
        <v>292</v>
      </c>
      <c r="F191" s="57" t="s">
        <v>913</v>
      </c>
      <c r="G191" s="57" t="s">
        <v>81</v>
      </c>
      <c r="H191" s="57" t="s">
        <v>39</v>
      </c>
      <c r="I191" s="57" t="s">
        <v>7</v>
      </c>
      <c r="J191" s="57" t="s">
        <v>326</v>
      </c>
      <c r="K191" s="57" t="s">
        <v>342</v>
      </c>
      <c r="L191" s="57" t="s">
        <v>14</v>
      </c>
      <c r="M191" s="57" t="s">
        <v>14</v>
      </c>
      <c r="O191" s="81"/>
      <c r="P191" s="57" t="s">
        <v>400</v>
      </c>
      <c r="Q191" s="57" t="s">
        <v>400</v>
      </c>
      <c r="R191" s="57" t="s">
        <v>400</v>
      </c>
      <c r="S191" s="57" t="s">
        <v>400</v>
      </c>
      <c r="T191" s="57" t="s">
        <v>400</v>
      </c>
      <c r="U191" s="57" t="s">
        <v>292</v>
      </c>
      <c r="V191" s="57" t="s">
        <v>400</v>
      </c>
    </row>
    <row r="192" spans="1:22" s="57" customFormat="1" ht="25.5" customHeight="1" x14ac:dyDescent="0.35">
      <c r="A192" s="121" t="s">
        <v>73</v>
      </c>
      <c r="B192" s="94" t="s">
        <v>291</v>
      </c>
      <c r="C192" s="41">
        <v>2019</v>
      </c>
      <c r="D192" s="67" t="s">
        <v>914</v>
      </c>
      <c r="E192" s="41" t="s">
        <v>371</v>
      </c>
      <c r="F192" s="57" t="s">
        <v>915</v>
      </c>
      <c r="G192" s="57" t="s">
        <v>81</v>
      </c>
      <c r="H192" s="57" t="s">
        <v>39</v>
      </c>
      <c r="I192" s="57" t="s">
        <v>7</v>
      </c>
      <c r="J192" s="57" t="s">
        <v>326</v>
      </c>
      <c r="K192" s="57" t="s">
        <v>342</v>
      </c>
      <c r="L192" s="57" t="s">
        <v>14</v>
      </c>
      <c r="M192" s="57" t="s">
        <v>14</v>
      </c>
      <c r="O192" s="81"/>
      <c r="P192" s="57" t="s">
        <v>400</v>
      </c>
      <c r="Q192" s="57" t="s">
        <v>400</v>
      </c>
      <c r="R192" s="57" t="s">
        <v>400</v>
      </c>
      <c r="S192" s="57" t="s">
        <v>400</v>
      </c>
      <c r="T192" s="57" t="s">
        <v>400</v>
      </c>
      <c r="U192" s="57" t="s">
        <v>371</v>
      </c>
      <c r="V192" s="57" t="s">
        <v>400</v>
      </c>
    </row>
    <row r="193" spans="1:22" s="57" customFormat="1" ht="25.5" customHeight="1" x14ac:dyDescent="0.35">
      <c r="A193" s="121" t="s">
        <v>73</v>
      </c>
      <c r="B193" s="94" t="s">
        <v>291</v>
      </c>
      <c r="C193" s="41">
        <v>2019</v>
      </c>
      <c r="D193" s="67" t="s">
        <v>916</v>
      </c>
      <c r="E193" s="41" t="s">
        <v>292</v>
      </c>
      <c r="F193" s="57" t="s">
        <v>917</v>
      </c>
      <c r="G193" s="57" t="s">
        <v>45</v>
      </c>
      <c r="H193" s="57" t="s">
        <v>39</v>
      </c>
      <c r="I193" s="57" t="s">
        <v>7</v>
      </c>
      <c r="J193" s="57" t="s">
        <v>330</v>
      </c>
      <c r="K193" s="57" t="s">
        <v>338</v>
      </c>
      <c r="L193" s="57" t="s">
        <v>14</v>
      </c>
      <c r="M193" s="57" t="s">
        <v>14</v>
      </c>
      <c r="O193" s="81"/>
      <c r="P193" s="57" t="s">
        <v>400</v>
      </c>
      <c r="Q193" s="57" t="s">
        <v>400</v>
      </c>
      <c r="R193" s="57" t="s">
        <v>400</v>
      </c>
      <c r="S193" s="57" t="s">
        <v>400</v>
      </c>
      <c r="T193" s="57" t="s">
        <v>400</v>
      </c>
      <c r="U193" s="57" t="s">
        <v>292</v>
      </c>
      <c r="V193" s="57" t="s">
        <v>400</v>
      </c>
    </row>
    <row r="194" spans="1:22" s="57" customFormat="1" ht="25.5" customHeight="1" x14ac:dyDescent="0.35">
      <c r="A194" s="121" t="s">
        <v>73</v>
      </c>
      <c r="B194" s="94" t="s">
        <v>291</v>
      </c>
      <c r="C194" s="41">
        <v>2019</v>
      </c>
      <c r="D194" s="67" t="s">
        <v>918</v>
      </c>
      <c r="E194" s="41" t="s">
        <v>292</v>
      </c>
      <c r="F194" s="57" t="s">
        <v>919</v>
      </c>
      <c r="G194" s="57" t="s">
        <v>81</v>
      </c>
      <c r="H194" s="57" t="s">
        <v>39</v>
      </c>
      <c r="I194" s="57" t="s">
        <v>7</v>
      </c>
      <c r="J194" s="57" t="s">
        <v>330</v>
      </c>
      <c r="K194" s="57" t="s">
        <v>338</v>
      </c>
      <c r="L194" s="57" t="s">
        <v>14</v>
      </c>
      <c r="M194" s="57" t="s">
        <v>14</v>
      </c>
      <c r="O194" s="81"/>
      <c r="P194" s="57" t="s">
        <v>400</v>
      </c>
      <c r="Q194" s="57" t="s">
        <v>400</v>
      </c>
      <c r="R194" s="57" t="s">
        <v>400</v>
      </c>
      <c r="S194" s="57" t="s">
        <v>400</v>
      </c>
      <c r="T194" s="57" t="s">
        <v>400</v>
      </c>
      <c r="U194" s="57" t="s">
        <v>292</v>
      </c>
      <c r="V194" s="57" t="s">
        <v>400</v>
      </c>
    </row>
    <row r="195" spans="1:22" s="57" customFormat="1" ht="25.5" customHeight="1" x14ac:dyDescent="0.35">
      <c r="A195" s="121" t="s">
        <v>73</v>
      </c>
      <c r="B195" s="94" t="s">
        <v>291</v>
      </c>
      <c r="C195" s="41">
        <v>2019</v>
      </c>
      <c r="D195" s="67" t="s">
        <v>920</v>
      </c>
      <c r="E195" s="41" t="s">
        <v>113</v>
      </c>
      <c r="F195" s="57" t="s">
        <v>921</v>
      </c>
      <c r="G195" s="57" t="s">
        <v>922</v>
      </c>
      <c r="H195" s="57" t="s">
        <v>25</v>
      </c>
      <c r="I195" s="57" t="s">
        <v>7</v>
      </c>
      <c r="J195" s="57" t="s">
        <v>325</v>
      </c>
      <c r="K195" s="57" t="s">
        <v>338</v>
      </c>
      <c r="L195" s="57" t="s">
        <v>14</v>
      </c>
      <c r="M195" s="57" t="s">
        <v>14</v>
      </c>
      <c r="O195" s="81"/>
      <c r="P195" s="57" t="s">
        <v>400</v>
      </c>
      <c r="Q195" s="57" t="s">
        <v>400</v>
      </c>
      <c r="R195" s="57" t="s">
        <v>400</v>
      </c>
      <c r="S195" s="57" t="s">
        <v>400</v>
      </c>
      <c r="T195" s="57" t="s">
        <v>400</v>
      </c>
      <c r="U195" s="57" t="s">
        <v>113</v>
      </c>
    </row>
    <row r="196" spans="1:22" s="57" customFormat="1" ht="25.5" customHeight="1" x14ac:dyDescent="0.35">
      <c r="A196" s="120" t="s">
        <v>35</v>
      </c>
      <c r="B196" s="44" t="s">
        <v>291</v>
      </c>
      <c r="C196" s="44">
        <v>2019</v>
      </c>
      <c r="D196" s="84" t="s">
        <v>828</v>
      </c>
      <c r="E196" s="44" t="s">
        <v>292</v>
      </c>
      <c r="F196" s="59" t="s">
        <v>829</v>
      </c>
      <c r="G196" s="59" t="s">
        <v>729</v>
      </c>
      <c r="H196" s="59" t="s">
        <v>39</v>
      </c>
      <c r="I196" s="59" t="s">
        <v>7</v>
      </c>
      <c r="J196" s="59" t="s">
        <v>1031</v>
      </c>
      <c r="K196" s="59" t="s">
        <v>345</v>
      </c>
      <c r="L196" s="59" t="s">
        <v>14</v>
      </c>
      <c r="M196" s="59" t="s">
        <v>14</v>
      </c>
      <c r="N196" s="59"/>
      <c r="O196" s="85"/>
      <c r="P196" s="59" t="s">
        <v>400</v>
      </c>
      <c r="Q196" s="59" t="s">
        <v>400</v>
      </c>
      <c r="R196" s="59" t="s">
        <v>400</v>
      </c>
      <c r="S196" s="59" t="s">
        <v>400</v>
      </c>
      <c r="T196" s="59" t="s">
        <v>400</v>
      </c>
      <c r="U196" s="57" t="s">
        <v>292</v>
      </c>
      <c r="V196" s="59" t="s">
        <v>400</v>
      </c>
    </row>
    <row r="197" spans="1:22" s="57" customFormat="1" ht="25.5" customHeight="1" x14ac:dyDescent="0.35">
      <c r="A197" s="121" t="s">
        <v>35</v>
      </c>
      <c r="B197" s="41" t="s">
        <v>291</v>
      </c>
      <c r="C197" s="41">
        <v>2019</v>
      </c>
      <c r="D197" s="67" t="s">
        <v>830</v>
      </c>
      <c r="E197" s="41" t="s">
        <v>292</v>
      </c>
      <c r="F197" s="57" t="s">
        <v>829</v>
      </c>
      <c r="G197" s="57" t="s">
        <v>729</v>
      </c>
      <c r="H197" s="57" t="s">
        <v>39</v>
      </c>
      <c r="I197" s="57" t="s">
        <v>7</v>
      </c>
      <c r="J197" s="57" t="s">
        <v>1031</v>
      </c>
      <c r="K197" s="57" t="s">
        <v>339</v>
      </c>
      <c r="L197" s="57" t="s">
        <v>14</v>
      </c>
      <c r="M197" s="57" t="s">
        <v>14</v>
      </c>
      <c r="O197" s="81"/>
      <c r="P197" s="57" t="s">
        <v>400</v>
      </c>
      <c r="Q197" s="57" t="s">
        <v>400</v>
      </c>
      <c r="R197" s="57" t="s">
        <v>400</v>
      </c>
      <c r="S197" s="57" t="s">
        <v>400</v>
      </c>
      <c r="T197" s="57" t="s">
        <v>400</v>
      </c>
      <c r="U197" s="57" t="s">
        <v>292</v>
      </c>
      <c r="V197" s="57" t="s">
        <v>400</v>
      </c>
    </row>
    <row r="198" spans="1:22" s="57" customFormat="1" ht="25.5" customHeight="1" x14ac:dyDescent="0.35">
      <c r="A198" s="121" t="s">
        <v>35</v>
      </c>
      <c r="B198" s="41" t="s">
        <v>291</v>
      </c>
      <c r="C198" s="41">
        <v>2019</v>
      </c>
      <c r="D198" s="67" t="s">
        <v>831</v>
      </c>
      <c r="E198" s="41" t="s">
        <v>292</v>
      </c>
      <c r="F198" s="57" t="s">
        <v>832</v>
      </c>
      <c r="G198" s="57" t="s">
        <v>729</v>
      </c>
      <c r="H198" s="57" t="s">
        <v>39</v>
      </c>
      <c r="I198" s="57" t="s">
        <v>7</v>
      </c>
      <c r="J198" s="57" t="s">
        <v>1032</v>
      </c>
      <c r="K198" s="57" t="s">
        <v>349</v>
      </c>
      <c r="L198" s="57" t="s">
        <v>14</v>
      </c>
      <c r="M198" s="57" t="s">
        <v>14</v>
      </c>
      <c r="O198" s="81"/>
      <c r="P198" s="57" t="s">
        <v>400</v>
      </c>
      <c r="Q198" s="57" t="s">
        <v>400</v>
      </c>
      <c r="R198" s="57" t="s">
        <v>400</v>
      </c>
      <c r="S198" s="57" t="s">
        <v>400</v>
      </c>
      <c r="T198" s="57" t="s">
        <v>400</v>
      </c>
      <c r="U198" s="57" t="s">
        <v>292</v>
      </c>
      <c r="V198" s="57" t="s">
        <v>400</v>
      </c>
    </row>
    <row r="199" spans="1:22" s="57" customFormat="1" ht="25.5" customHeight="1" x14ac:dyDescent="0.35">
      <c r="A199" s="121" t="s">
        <v>35</v>
      </c>
      <c r="B199" s="41" t="s">
        <v>291</v>
      </c>
      <c r="C199" s="41">
        <v>2019</v>
      </c>
      <c r="D199" s="67" t="s">
        <v>836</v>
      </c>
      <c r="E199" s="41" t="s">
        <v>292</v>
      </c>
      <c r="F199" s="57" t="s">
        <v>832</v>
      </c>
      <c r="G199" s="57" t="s">
        <v>729</v>
      </c>
      <c r="H199" s="57" t="s">
        <v>39</v>
      </c>
      <c r="I199" s="57" t="s">
        <v>7</v>
      </c>
      <c r="J199" s="57" t="s">
        <v>1032</v>
      </c>
      <c r="K199" s="57" t="s">
        <v>339</v>
      </c>
      <c r="L199" s="57" t="s">
        <v>14</v>
      </c>
      <c r="M199" s="57" t="s">
        <v>14</v>
      </c>
      <c r="O199" s="81"/>
      <c r="P199" s="57" t="s">
        <v>400</v>
      </c>
      <c r="Q199" s="57" t="s">
        <v>400</v>
      </c>
      <c r="R199" s="57" t="s">
        <v>400</v>
      </c>
      <c r="S199" s="57" t="s">
        <v>400</v>
      </c>
      <c r="T199" s="57" t="s">
        <v>400</v>
      </c>
      <c r="U199" s="57" t="s">
        <v>292</v>
      </c>
      <c r="V199" s="57" t="s">
        <v>400</v>
      </c>
    </row>
    <row r="200" spans="1:22" s="57" customFormat="1" ht="25.5" customHeight="1" x14ac:dyDescent="0.35">
      <c r="A200" s="121" t="s">
        <v>35</v>
      </c>
      <c r="B200" s="41" t="s">
        <v>291</v>
      </c>
      <c r="C200" s="41">
        <v>2019</v>
      </c>
      <c r="D200" s="67" t="s">
        <v>837</v>
      </c>
      <c r="E200" s="41" t="s">
        <v>292</v>
      </c>
      <c r="F200" s="57" t="s">
        <v>838</v>
      </c>
      <c r="G200" s="57" t="s">
        <v>729</v>
      </c>
      <c r="H200" s="57" t="s">
        <v>39</v>
      </c>
      <c r="I200" s="57" t="s">
        <v>7</v>
      </c>
      <c r="J200" s="57" t="s">
        <v>1032</v>
      </c>
      <c r="K200" s="57" t="s">
        <v>345</v>
      </c>
      <c r="L200" s="57" t="s">
        <v>14</v>
      </c>
      <c r="M200" s="57" t="s">
        <v>14</v>
      </c>
      <c r="O200" s="81"/>
      <c r="P200" s="57" t="s">
        <v>400</v>
      </c>
      <c r="Q200" s="57" t="s">
        <v>400</v>
      </c>
      <c r="R200" s="57" t="s">
        <v>400</v>
      </c>
      <c r="S200" s="57" t="s">
        <v>400</v>
      </c>
      <c r="T200" s="57" t="s">
        <v>400</v>
      </c>
      <c r="U200" s="57" t="s">
        <v>292</v>
      </c>
      <c r="V200" s="57" t="s">
        <v>400</v>
      </c>
    </row>
    <row r="201" spans="1:22" s="57" customFormat="1" ht="25.5" customHeight="1" x14ac:dyDescent="0.35">
      <c r="A201" s="121" t="s">
        <v>35</v>
      </c>
      <c r="B201" s="41" t="s">
        <v>291</v>
      </c>
      <c r="C201" s="41">
        <v>2019</v>
      </c>
      <c r="D201" s="67" t="s">
        <v>839</v>
      </c>
      <c r="E201" s="41" t="s">
        <v>292</v>
      </c>
      <c r="F201" s="57" t="s">
        <v>838</v>
      </c>
      <c r="G201" s="57" t="s">
        <v>729</v>
      </c>
      <c r="H201" s="57" t="s">
        <v>39</v>
      </c>
      <c r="I201" s="57" t="s">
        <v>7</v>
      </c>
      <c r="J201" s="57" t="s">
        <v>1032</v>
      </c>
      <c r="K201" s="57" t="s">
        <v>339</v>
      </c>
      <c r="L201" s="57" t="s">
        <v>14</v>
      </c>
      <c r="M201" s="57" t="s">
        <v>14</v>
      </c>
      <c r="O201" s="81"/>
      <c r="P201" s="57" t="s">
        <v>400</v>
      </c>
      <c r="Q201" s="57" t="s">
        <v>400</v>
      </c>
      <c r="R201" s="57" t="s">
        <v>400</v>
      </c>
      <c r="S201" s="57" t="s">
        <v>400</v>
      </c>
      <c r="T201" s="57" t="s">
        <v>400</v>
      </c>
      <c r="U201" s="57" t="s">
        <v>292</v>
      </c>
      <c r="V201" s="57" t="s">
        <v>400</v>
      </c>
    </row>
    <row r="202" spans="1:22" s="57" customFormat="1" ht="25.5" customHeight="1" x14ac:dyDescent="0.35">
      <c r="A202" s="121" t="s">
        <v>35</v>
      </c>
      <c r="B202" s="41" t="s">
        <v>291</v>
      </c>
      <c r="C202" s="41">
        <v>2019</v>
      </c>
      <c r="D202" s="67" t="s">
        <v>840</v>
      </c>
      <c r="E202" s="41" t="s">
        <v>584</v>
      </c>
      <c r="F202" s="57" t="s">
        <v>841</v>
      </c>
      <c r="G202" s="57" t="s">
        <v>842</v>
      </c>
      <c r="H202" s="57" t="s">
        <v>39</v>
      </c>
      <c r="I202" s="57" t="s">
        <v>10</v>
      </c>
      <c r="J202" s="57" t="s">
        <v>326</v>
      </c>
      <c r="K202" s="57" t="s">
        <v>340</v>
      </c>
      <c r="L202" s="57" t="s">
        <v>13</v>
      </c>
      <c r="M202" s="57" t="s">
        <v>13</v>
      </c>
      <c r="N202" s="57" t="s">
        <v>14</v>
      </c>
      <c r="O202" s="81" t="s">
        <v>26</v>
      </c>
      <c r="P202" s="57" t="s">
        <v>26</v>
      </c>
      <c r="Q202" s="59" t="s">
        <v>64</v>
      </c>
      <c r="R202" s="57" t="s">
        <v>14</v>
      </c>
      <c r="S202" s="57" t="s">
        <v>1005</v>
      </c>
      <c r="U202" s="57" t="s">
        <v>584</v>
      </c>
      <c r="V202" s="57" t="s">
        <v>400</v>
      </c>
    </row>
    <row r="203" spans="1:22" s="57" customFormat="1" ht="25.5" customHeight="1" x14ac:dyDescent="0.35">
      <c r="A203" s="121" t="s">
        <v>153</v>
      </c>
      <c r="B203" s="41" t="s">
        <v>291</v>
      </c>
      <c r="C203" s="41">
        <v>2019</v>
      </c>
      <c r="D203" s="67" t="s">
        <v>843</v>
      </c>
      <c r="E203" s="41" t="s">
        <v>113</v>
      </c>
      <c r="F203" s="57" t="s">
        <v>844</v>
      </c>
      <c r="G203" s="57" t="s">
        <v>845</v>
      </c>
      <c r="H203" s="57" t="s">
        <v>25</v>
      </c>
      <c r="I203" s="57" t="s">
        <v>6</v>
      </c>
      <c r="J203" s="57" t="s">
        <v>846</v>
      </c>
      <c r="K203" s="57" t="s">
        <v>338</v>
      </c>
      <c r="L203" s="57" t="s">
        <v>13</v>
      </c>
      <c r="M203" s="57" t="s">
        <v>13</v>
      </c>
      <c r="N203" s="57" t="s">
        <v>13</v>
      </c>
      <c r="O203" s="81" t="s">
        <v>403</v>
      </c>
      <c r="P203" s="57" t="s">
        <v>13</v>
      </c>
      <c r="Q203" s="57" t="s">
        <v>1255</v>
      </c>
      <c r="R203" s="57" t="s">
        <v>14</v>
      </c>
      <c r="S203" s="57" t="s">
        <v>1006</v>
      </c>
      <c r="U203" s="57" t="s">
        <v>113</v>
      </c>
      <c r="V203" s="57" t="s">
        <v>1087</v>
      </c>
    </row>
    <row r="204" spans="1:22" s="57" customFormat="1" ht="25.5" customHeight="1" x14ac:dyDescent="0.35">
      <c r="A204" s="121" t="s">
        <v>153</v>
      </c>
      <c r="B204" s="41" t="s">
        <v>291</v>
      </c>
      <c r="C204" s="41">
        <v>2019</v>
      </c>
      <c r="D204" s="67" t="s">
        <v>847</v>
      </c>
      <c r="E204" s="41" t="s">
        <v>292</v>
      </c>
      <c r="F204" s="57" t="s">
        <v>848</v>
      </c>
      <c r="G204" s="57" t="s">
        <v>845</v>
      </c>
      <c r="H204" s="57" t="s">
        <v>25</v>
      </c>
      <c r="I204" s="57" t="s">
        <v>6</v>
      </c>
      <c r="J204" s="57" t="s">
        <v>849</v>
      </c>
      <c r="K204" s="57" t="s">
        <v>850</v>
      </c>
      <c r="L204" s="57" t="s">
        <v>13</v>
      </c>
      <c r="M204" s="57" t="s">
        <v>13</v>
      </c>
      <c r="N204" s="57" t="s">
        <v>13</v>
      </c>
      <c r="O204" s="81" t="s">
        <v>403</v>
      </c>
      <c r="P204" s="57" t="s">
        <v>13</v>
      </c>
      <c r="Q204" s="57" t="s">
        <v>1256</v>
      </c>
      <c r="R204" s="57" t="s">
        <v>14</v>
      </c>
      <c r="S204" s="57" t="s">
        <v>1007</v>
      </c>
      <c r="U204" s="57" t="s">
        <v>292</v>
      </c>
      <c r="V204" s="57" t="s">
        <v>400</v>
      </c>
    </row>
    <row r="205" spans="1:22" s="57" customFormat="1" ht="25.5" customHeight="1" x14ac:dyDescent="0.35">
      <c r="A205" s="121" t="s">
        <v>153</v>
      </c>
      <c r="B205" s="41" t="s">
        <v>291</v>
      </c>
      <c r="C205" s="41">
        <v>2019</v>
      </c>
      <c r="D205" s="67">
        <v>3510</v>
      </c>
      <c r="E205" s="41" t="s">
        <v>292</v>
      </c>
      <c r="F205" s="57" t="s">
        <v>851</v>
      </c>
      <c r="G205" s="57" t="s">
        <v>845</v>
      </c>
      <c r="H205" s="57" t="s">
        <v>25</v>
      </c>
      <c r="I205" s="57" t="s">
        <v>6</v>
      </c>
      <c r="J205" s="57" t="s">
        <v>849</v>
      </c>
      <c r="K205" s="57" t="s">
        <v>852</v>
      </c>
      <c r="L205" s="57" t="s">
        <v>13</v>
      </c>
      <c r="M205" s="57" t="s">
        <v>13</v>
      </c>
      <c r="N205" s="57" t="s">
        <v>13</v>
      </c>
      <c r="O205" s="81" t="s">
        <v>403</v>
      </c>
      <c r="P205" s="57" t="s">
        <v>13</v>
      </c>
      <c r="Q205" s="57" t="s">
        <v>1256</v>
      </c>
      <c r="R205" s="57" t="s">
        <v>14</v>
      </c>
      <c r="S205" s="57" t="s">
        <v>1008</v>
      </c>
      <c r="U205" s="57" t="s">
        <v>292</v>
      </c>
      <c r="V205" s="57" t="s">
        <v>400</v>
      </c>
    </row>
    <row r="206" spans="1:22" s="57" customFormat="1" ht="25.5" customHeight="1" x14ac:dyDescent="0.35">
      <c r="A206" s="121" t="s">
        <v>153</v>
      </c>
      <c r="B206" s="41" t="s">
        <v>291</v>
      </c>
      <c r="C206" s="41">
        <v>2019</v>
      </c>
      <c r="D206" s="67" t="s">
        <v>853</v>
      </c>
      <c r="E206" s="41" t="s">
        <v>113</v>
      </c>
      <c r="F206" s="57" t="s">
        <v>854</v>
      </c>
      <c r="G206" s="57" t="s">
        <v>845</v>
      </c>
      <c r="H206" s="57" t="s">
        <v>25</v>
      </c>
      <c r="I206" s="57" t="s">
        <v>6</v>
      </c>
      <c r="J206" s="57" t="s">
        <v>1076</v>
      </c>
      <c r="K206" s="57" t="s">
        <v>855</v>
      </c>
      <c r="L206" s="57" t="s">
        <v>13</v>
      </c>
      <c r="M206" s="57" t="s">
        <v>14</v>
      </c>
      <c r="N206" s="57" t="s">
        <v>13</v>
      </c>
      <c r="O206" s="81" t="s">
        <v>403</v>
      </c>
      <c r="P206" s="57" t="s">
        <v>13</v>
      </c>
      <c r="Q206" s="57" t="s">
        <v>1256</v>
      </c>
      <c r="R206" s="57" t="s">
        <v>14</v>
      </c>
      <c r="S206" s="57" t="s">
        <v>1009</v>
      </c>
      <c r="U206" s="57" t="s">
        <v>113</v>
      </c>
      <c r="V206" s="57" t="s">
        <v>1087</v>
      </c>
    </row>
    <row r="207" spans="1:22" s="57" customFormat="1" ht="25.5" customHeight="1" x14ac:dyDescent="0.35">
      <c r="A207" s="121" t="s">
        <v>153</v>
      </c>
      <c r="B207" s="41" t="s">
        <v>291</v>
      </c>
      <c r="C207" s="41">
        <v>2019</v>
      </c>
      <c r="D207" s="67" t="s">
        <v>856</v>
      </c>
      <c r="E207" s="41" t="s">
        <v>292</v>
      </c>
      <c r="F207" s="57" t="s">
        <v>857</v>
      </c>
      <c r="G207" s="57" t="s">
        <v>845</v>
      </c>
      <c r="H207" s="57" t="s">
        <v>25</v>
      </c>
      <c r="I207" s="57" t="s">
        <v>6</v>
      </c>
      <c r="J207" s="57" t="s">
        <v>858</v>
      </c>
      <c r="K207" s="57" t="s">
        <v>859</v>
      </c>
      <c r="L207" s="57" t="s">
        <v>13</v>
      </c>
      <c r="M207" s="57" t="s">
        <v>13</v>
      </c>
      <c r="N207" s="57" t="s">
        <v>13</v>
      </c>
      <c r="O207" s="81" t="s">
        <v>403</v>
      </c>
      <c r="P207" s="57" t="s">
        <v>980</v>
      </c>
      <c r="Q207" s="57" t="s">
        <v>1257</v>
      </c>
      <c r="R207" s="57" t="s">
        <v>14</v>
      </c>
      <c r="S207" s="57" t="s">
        <v>1010</v>
      </c>
      <c r="U207" s="57" t="s">
        <v>292</v>
      </c>
      <c r="V207" s="57" t="s">
        <v>400</v>
      </c>
    </row>
    <row r="208" spans="1:22" s="57" customFormat="1" ht="25.5" customHeight="1" x14ac:dyDescent="0.35">
      <c r="A208" s="121" t="s">
        <v>153</v>
      </c>
      <c r="B208" s="41" t="s">
        <v>291</v>
      </c>
      <c r="C208" s="41">
        <v>2019</v>
      </c>
      <c r="D208" s="67" t="s">
        <v>860</v>
      </c>
      <c r="E208" s="41" t="s">
        <v>113</v>
      </c>
      <c r="F208" s="57" t="s">
        <v>861</v>
      </c>
      <c r="G208" s="57" t="s">
        <v>845</v>
      </c>
      <c r="H208" s="57" t="s">
        <v>25</v>
      </c>
      <c r="I208" s="57" t="s">
        <v>6</v>
      </c>
      <c r="J208" s="57" t="s">
        <v>858</v>
      </c>
      <c r="K208" s="57" t="s">
        <v>862</v>
      </c>
      <c r="L208" s="57" t="s">
        <v>13</v>
      </c>
      <c r="M208" s="57" t="s">
        <v>13</v>
      </c>
      <c r="N208" s="57" t="s">
        <v>13</v>
      </c>
      <c r="O208" s="81" t="s">
        <v>403</v>
      </c>
      <c r="P208" s="57" t="s">
        <v>981</v>
      </c>
      <c r="Q208" s="57" t="s">
        <v>1257</v>
      </c>
      <c r="R208" s="57" t="s">
        <v>14</v>
      </c>
      <c r="S208" s="57" t="s">
        <v>1011</v>
      </c>
      <c r="U208" s="57" t="s">
        <v>113</v>
      </c>
      <c r="V208" s="57" t="s">
        <v>1087</v>
      </c>
    </row>
    <row r="209" spans="1:22" s="57" customFormat="1" ht="25.5" customHeight="1" x14ac:dyDescent="0.35">
      <c r="A209" s="121" t="s">
        <v>153</v>
      </c>
      <c r="B209" s="41" t="s">
        <v>291</v>
      </c>
      <c r="C209" s="41">
        <v>2019</v>
      </c>
      <c r="D209" s="67">
        <v>3514</v>
      </c>
      <c r="E209" s="41" t="s">
        <v>113</v>
      </c>
      <c r="F209" s="57" t="s">
        <v>863</v>
      </c>
      <c r="G209" s="57" t="s">
        <v>845</v>
      </c>
      <c r="H209" s="57" t="s">
        <v>25</v>
      </c>
      <c r="I209" s="57" t="s">
        <v>6</v>
      </c>
      <c r="J209" s="57" t="s">
        <v>1076</v>
      </c>
      <c r="K209" s="57" t="s">
        <v>859</v>
      </c>
      <c r="L209" s="57" t="s">
        <v>13</v>
      </c>
      <c r="M209" s="57" t="s">
        <v>13</v>
      </c>
      <c r="N209" s="57" t="s">
        <v>13</v>
      </c>
      <c r="O209" s="81" t="s">
        <v>403</v>
      </c>
      <c r="P209" s="57" t="s">
        <v>13</v>
      </c>
      <c r="Q209" s="57" t="s">
        <v>1061</v>
      </c>
      <c r="R209" s="57" t="s">
        <v>13</v>
      </c>
      <c r="S209" s="57" t="s">
        <v>400</v>
      </c>
      <c r="T209" s="57" t="s">
        <v>1062</v>
      </c>
      <c r="U209" s="57" t="s">
        <v>113</v>
      </c>
      <c r="V209" s="57" t="s">
        <v>1087</v>
      </c>
    </row>
    <row r="210" spans="1:22" s="57" customFormat="1" ht="25.5" customHeight="1" x14ac:dyDescent="0.35">
      <c r="A210" s="121" t="s">
        <v>153</v>
      </c>
      <c r="B210" s="41" t="s">
        <v>291</v>
      </c>
      <c r="C210" s="41">
        <v>2019</v>
      </c>
      <c r="D210" s="67" t="s">
        <v>864</v>
      </c>
      <c r="E210" s="41" t="s">
        <v>113</v>
      </c>
      <c r="F210" s="57" t="s">
        <v>865</v>
      </c>
      <c r="G210" s="57" t="s">
        <v>845</v>
      </c>
      <c r="H210" s="57" t="s">
        <v>25</v>
      </c>
      <c r="I210" s="57" t="s">
        <v>6</v>
      </c>
      <c r="J210" s="57" t="s">
        <v>858</v>
      </c>
      <c r="K210" s="57" t="s">
        <v>862</v>
      </c>
      <c r="L210" s="57" t="s">
        <v>13</v>
      </c>
      <c r="M210" s="57" t="s">
        <v>13</v>
      </c>
      <c r="N210" s="57" t="s">
        <v>13</v>
      </c>
      <c r="O210" s="81" t="s">
        <v>403</v>
      </c>
      <c r="P210" s="57" t="s">
        <v>14</v>
      </c>
      <c r="Q210" s="57" t="s">
        <v>1257</v>
      </c>
      <c r="R210" s="57" t="s">
        <v>14</v>
      </c>
      <c r="S210" s="57" t="s">
        <v>1012</v>
      </c>
      <c r="U210" s="57" t="s">
        <v>113</v>
      </c>
      <c r="V210" s="57" t="s">
        <v>1087</v>
      </c>
    </row>
    <row r="211" spans="1:22" s="57" customFormat="1" ht="25.5" customHeight="1" x14ac:dyDescent="0.35">
      <c r="A211" s="121" t="s">
        <v>194</v>
      </c>
      <c r="B211" s="41" t="s">
        <v>291</v>
      </c>
      <c r="C211" s="41">
        <v>2019</v>
      </c>
      <c r="D211" s="67">
        <v>3497</v>
      </c>
      <c r="E211" s="41" t="s">
        <v>292</v>
      </c>
      <c r="F211" s="57" t="s">
        <v>969</v>
      </c>
      <c r="G211" s="57" t="s">
        <v>1041</v>
      </c>
      <c r="H211" s="57" t="s">
        <v>25</v>
      </c>
      <c r="I211" s="57" t="s">
        <v>7</v>
      </c>
      <c r="J211" s="57" t="s">
        <v>328</v>
      </c>
      <c r="K211" s="57" t="s">
        <v>339</v>
      </c>
      <c r="L211" s="57" t="s">
        <v>14</v>
      </c>
      <c r="M211" s="57" t="s">
        <v>14</v>
      </c>
      <c r="O211" s="81"/>
      <c r="P211" s="57" t="s">
        <v>400</v>
      </c>
      <c r="Q211" s="57" t="s">
        <v>400</v>
      </c>
      <c r="R211" s="57" t="s">
        <v>400</v>
      </c>
      <c r="S211" s="57" t="s">
        <v>400</v>
      </c>
      <c r="T211" s="57" t="s">
        <v>400</v>
      </c>
      <c r="U211" s="57" t="s">
        <v>292</v>
      </c>
      <c r="V211" s="57" t="s">
        <v>400</v>
      </c>
    </row>
    <row r="212" spans="1:22" s="57" customFormat="1" ht="25.5" customHeight="1" x14ac:dyDescent="0.35">
      <c r="A212" s="121" t="s">
        <v>194</v>
      </c>
      <c r="B212" s="41" t="s">
        <v>291</v>
      </c>
      <c r="C212" s="41">
        <v>2019</v>
      </c>
      <c r="D212" s="67">
        <v>3500</v>
      </c>
      <c r="E212" s="41" t="s">
        <v>292</v>
      </c>
      <c r="F212" s="57" t="s">
        <v>970</v>
      </c>
      <c r="G212" s="57" t="s">
        <v>1041</v>
      </c>
      <c r="H212" s="57" t="s">
        <v>25</v>
      </c>
      <c r="I212" s="57" t="s">
        <v>7</v>
      </c>
      <c r="J212" s="57" t="s">
        <v>328</v>
      </c>
      <c r="K212" s="57" t="s">
        <v>339</v>
      </c>
      <c r="L212" s="57" t="s">
        <v>14</v>
      </c>
      <c r="M212" s="57" t="s">
        <v>14</v>
      </c>
      <c r="O212" s="81"/>
      <c r="P212" s="57" t="s">
        <v>400</v>
      </c>
      <c r="Q212" s="57" t="s">
        <v>400</v>
      </c>
      <c r="R212" s="57" t="s">
        <v>400</v>
      </c>
      <c r="S212" s="57" t="s">
        <v>400</v>
      </c>
      <c r="T212" s="57" t="s">
        <v>400</v>
      </c>
      <c r="U212" s="57" t="s">
        <v>292</v>
      </c>
      <c r="V212" s="57" t="s">
        <v>400</v>
      </c>
    </row>
    <row r="213" spans="1:22" s="57" customFormat="1" ht="25.5" customHeight="1" x14ac:dyDescent="0.35">
      <c r="A213" s="121" t="s">
        <v>194</v>
      </c>
      <c r="B213" s="41" t="s">
        <v>291</v>
      </c>
      <c r="C213" s="41">
        <v>2019</v>
      </c>
      <c r="D213" s="67" t="s">
        <v>639</v>
      </c>
      <c r="E213" s="41" t="s">
        <v>113</v>
      </c>
      <c r="F213" s="57" t="s">
        <v>971</v>
      </c>
      <c r="G213" s="57" t="s">
        <v>972</v>
      </c>
      <c r="H213" s="57" t="s">
        <v>39</v>
      </c>
      <c r="I213" s="57" t="s">
        <v>5</v>
      </c>
      <c r="J213" s="57" t="s">
        <v>346</v>
      </c>
      <c r="K213" s="57" t="s">
        <v>341</v>
      </c>
      <c r="L213" s="57" t="s">
        <v>14</v>
      </c>
      <c r="M213" s="57" t="s">
        <v>14</v>
      </c>
      <c r="O213" s="81"/>
      <c r="P213" s="57" t="s">
        <v>400</v>
      </c>
      <c r="Q213" s="57" t="s">
        <v>400</v>
      </c>
      <c r="R213" s="57" t="s">
        <v>400</v>
      </c>
      <c r="S213" s="57" t="s">
        <v>400</v>
      </c>
      <c r="T213" s="57" t="s">
        <v>400</v>
      </c>
      <c r="U213" s="57" t="s">
        <v>113</v>
      </c>
      <c r="V213" s="57" t="s">
        <v>400</v>
      </c>
    </row>
    <row r="214" spans="1:22" s="57" customFormat="1" ht="25.5" customHeight="1" x14ac:dyDescent="0.35">
      <c r="A214" s="121" t="s">
        <v>194</v>
      </c>
      <c r="B214" s="41" t="s">
        <v>291</v>
      </c>
      <c r="C214" s="41">
        <v>2019</v>
      </c>
      <c r="D214" s="67" t="s">
        <v>638</v>
      </c>
      <c r="E214" s="41" t="s">
        <v>113</v>
      </c>
      <c r="F214" s="57" t="s">
        <v>973</v>
      </c>
      <c r="G214" s="57" t="s">
        <v>972</v>
      </c>
      <c r="H214" s="57" t="s">
        <v>39</v>
      </c>
      <c r="I214" s="57" t="s">
        <v>5</v>
      </c>
      <c r="J214" s="57" t="s">
        <v>974</v>
      </c>
      <c r="K214" s="57" t="s">
        <v>341</v>
      </c>
      <c r="L214" s="57" t="s">
        <v>14</v>
      </c>
      <c r="M214" s="57" t="s">
        <v>13</v>
      </c>
      <c r="N214" s="57" t="s">
        <v>13</v>
      </c>
      <c r="O214" s="81" t="s">
        <v>403</v>
      </c>
      <c r="P214" s="57" t="s">
        <v>13</v>
      </c>
      <c r="Q214" s="57" t="s">
        <v>1258</v>
      </c>
      <c r="R214" s="57" t="s">
        <v>14</v>
      </c>
      <c r="S214" s="57" t="s">
        <v>1233</v>
      </c>
      <c r="T214" s="57" t="s">
        <v>400</v>
      </c>
      <c r="U214" s="57" t="s">
        <v>113</v>
      </c>
      <c r="V214" s="57" t="s">
        <v>400</v>
      </c>
    </row>
    <row r="215" spans="1:22" s="41" customFormat="1" ht="25.5" customHeight="1" x14ac:dyDescent="0.35">
      <c r="A215" s="121" t="s">
        <v>800</v>
      </c>
      <c r="B215" s="41" t="s">
        <v>291</v>
      </c>
      <c r="C215" s="41">
        <v>2019</v>
      </c>
      <c r="D215" s="43" t="s">
        <v>801</v>
      </c>
      <c r="E215" s="41" t="s">
        <v>292</v>
      </c>
      <c r="F215" s="57" t="s">
        <v>802</v>
      </c>
      <c r="G215" s="41" t="s">
        <v>729</v>
      </c>
      <c r="H215" s="41" t="s">
        <v>25</v>
      </c>
      <c r="I215" s="41" t="s">
        <v>7</v>
      </c>
      <c r="J215" s="41" t="s">
        <v>1030</v>
      </c>
      <c r="K215" s="41" t="s">
        <v>345</v>
      </c>
      <c r="L215" s="41" t="s">
        <v>14</v>
      </c>
      <c r="M215" s="41" t="s">
        <v>14</v>
      </c>
      <c r="O215" s="89"/>
      <c r="P215" s="41" t="s">
        <v>400</v>
      </c>
      <c r="Q215" s="41" t="s">
        <v>400</v>
      </c>
      <c r="R215" s="41" t="s">
        <v>400</v>
      </c>
      <c r="S215" s="41" t="s">
        <v>400</v>
      </c>
      <c r="T215" s="41" t="s">
        <v>400</v>
      </c>
      <c r="U215" s="57" t="s">
        <v>292</v>
      </c>
      <c r="V215" s="41" t="s">
        <v>400</v>
      </c>
    </row>
    <row r="216" spans="1:22" s="57" customFormat="1" ht="25.5" customHeight="1" x14ac:dyDescent="0.35">
      <c r="A216" s="121" t="s">
        <v>800</v>
      </c>
      <c r="B216" s="41" t="s">
        <v>291</v>
      </c>
      <c r="C216" s="41">
        <v>2019</v>
      </c>
      <c r="D216" s="43" t="s">
        <v>803</v>
      </c>
      <c r="E216" s="41" t="s">
        <v>113</v>
      </c>
      <c r="F216" s="57" t="s">
        <v>804</v>
      </c>
      <c r="G216" s="41" t="s">
        <v>805</v>
      </c>
      <c r="H216" s="41" t="s">
        <v>25</v>
      </c>
      <c r="I216" s="41" t="s">
        <v>10</v>
      </c>
      <c r="J216" s="41" t="s">
        <v>806</v>
      </c>
      <c r="K216" s="41" t="s">
        <v>338</v>
      </c>
      <c r="L216" s="41" t="s">
        <v>13</v>
      </c>
      <c r="M216" s="41" t="s">
        <v>14</v>
      </c>
      <c r="N216" s="41" t="s">
        <v>14</v>
      </c>
      <c r="O216" s="89" t="s">
        <v>26</v>
      </c>
      <c r="P216" s="41" t="s">
        <v>14</v>
      </c>
      <c r="Q216" s="41" t="s">
        <v>26</v>
      </c>
      <c r="R216" s="41" t="s">
        <v>14</v>
      </c>
      <c r="S216" s="41" t="s">
        <v>1241</v>
      </c>
      <c r="T216" s="41"/>
      <c r="U216" s="57" t="s">
        <v>113</v>
      </c>
      <c r="V216" s="41" t="s">
        <v>1087</v>
      </c>
    </row>
    <row r="217" spans="1:22" s="57" customFormat="1" ht="25.5" customHeight="1" x14ac:dyDescent="0.35">
      <c r="A217" s="118" t="s">
        <v>96</v>
      </c>
      <c r="B217" s="41" t="s">
        <v>291</v>
      </c>
      <c r="C217" s="41">
        <v>2019</v>
      </c>
      <c r="D217" s="43" t="s">
        <v>750</v>
      </c>
      <c r="E217" s="41" t="s">
        <v>113</v>
      </c>
      <c r="F217" s="57" t="s">
        <v>553</v>
      </c>
      <c r="G217" s="41" t="s">
        <v>554</v>
      </c>
      <c r="H217" s="41" t="s">
        <v>25</v>
      </c>
      <c r="I217" s="41" t="s">
        <v>5</v>
      </c>
      <c r="J217" s="41" t="s">
        <v>325</v>
      </c>
      <c r="K217" s="41" t="s">
        <v>334</v>
      </c>
      <c r="L217" s="41" t="s">
        <v>13</v>
      </c>
      <c r="M217" s="41" t="s">
        <v>13</v>
      </c>
      <c r="N217" s="41" t="s">
        <v>13</v>
      </c>
      <c r="O217" s="89" t="s">
        <v>403</v>
      </c>
      <c r="P217" s="41" t="s">
        <v>13</v>
      </c>
      <c r="Q217" s="41" t="s">
        <v>315</v>
      </c>
      <c r="R217" s="41" t="s">
        <v>13</v>
      </c>
      <c r="S217" s="41"/>
      <c r="T217" s="41" t="s">
        <v>315</v>
      </c>
      <c r="U217" s="57" t="s">
        <v>113</v>
      </c>
      <c r="V217" s="41"/>
    </row>
    <row r="218" spans="1:22" s="57" customFormat="1" ht="25.5" customHeight="1" x14ac:dyDescent="0.35">
      <c r="A218" s="118" t="s">
        <v>96</v>
      </c>
      <c r="B218" s="41" t="s">
        <v>291</v>
      </c>
      <c r="C218" s="41">
        <v>2019</v>
      </c>
      <c r="D218" s="43" t="s">
        <v>764</v>
      </c>
      <c r="E218" s="41" t="s">
        <v>292</v>
      </c>
      <c r="F218" s="57" t="s">
        <v>585</v>
      </c>
      <c r="G218" s="41" t="s">
        <v>586</v>
      </c>
      <c r="H218" s="41" t="s">
        <v>39</v>
      </c>
      <c r="I218" s="41" t="s">
        <v>5</v>
      </c>
      <c r="J218" s="41" t="s">
        <v>326</v>
      </c>
      <c r="K218" s="41" t="s">
        <v>334</v>
      </c>
      <c r="L218" s="41" t="s">
        <v>14</v>
      </c>
      <c r="M218" s="41" t="s">
        <v>13</v>
      </c>
      <c r="N218" s="41" t="s">
        <v>13</v>
      </c>
      <c r="O218" s="89" t="s">
        <v>403</v>
      </c>
      <c r="P218" s="41" t="s">
        <v>13</v>
      </c>
      <c r="Q218" s="41" t="s">
        <v>587</v>
      </c>
      <c r="R218" s="41" t="s">
        <v>13</v>
      </c>
      <c r="S218" s="41"/>
      <c r="T218" s="41" t="s">
        <v>588</v>
      </c>
      <c r="U218" s="57" t="s">
        <v>292</v>
      </c>
      <c r="V218" s="41"/>
    </row>
    <row r="219" spans="1:22" s="57" customFormat="1" ht="25.5" customHeight="1" x14ac:dyDescent="0.35">
      <c r="A219" s="118" t="s">
        <v>96</v>
      </c>
      <c r="B219" s="41" t="s">
        <v>291</v>
      </c>
      <c r="C219" s="41">
        <v>2019</v>
      </c>
      <c r="D219" s="106" t="s">
        <v>607</v>
      </c>
      <c r="E219" s="41" t="s">
        <v>371</v>
      </c>
      <c r="F219" s="83" t="s">
        <v>288</v>
      </c>
      <c r="G219" s="104" t="s">
        <v>608</v>
      </c>
      <c r="H219" s="104" t="s">
        <v>39</v>
      </c>
      <c r="I219" s="104" t="s">
        <v>5</v>
      </c>
      <c r="J219" s="104" t="s">
        <v>326</v>
      </c>
      <c r="K219" s="104" t="s">
        <v>334</v>
      </c>
      <c r="L219" s="104" t="s">
        <v>14</v>
      </c>
      <c r="M219" s="104" t="s">
        <v>14</v>
      </c>
      <c r="N219" s="41"/>
      <c r="O219" s="89"/>
      <c r="P219" s="41" t="s">
        <v>400</v>
      </c>
      <c r="Q219" s="41" t="s">
        <v>400</v>
      </c>
      <c r="R219" s="41" t="s">
        <v>400</v>
      </c>
      <c r="S219" s="41" t="s">
        <v>400</v>
      </c>
      <c r="T219" s="41" t="s">
        <v>400</v>
      </c>
      <c r="U219" s="57" t="s">
        <v>371</v>
      </c>
      <c r="V219" s="41"/>
    </row>
    <row r="220" spans="1:22" s="83" customFormat="1" ht="25.5" customHeight="1" x14ac:dyDescent="0.35">
      <c r="A220" s="121" t="s">
        <v>96</v>
      </c>
      <c r="B220" s="41" t="s">
        <v>291</v>
      </c>
      <c r="C220" s="41">
        <v>2019</v>
      </c>
      <c r="D220" s="67" t="s">
        <v>635</v>
      </c>
      <c r="E220" s="41" t="s">
        <v>292</v>
      </c>
      <c r="F220" s="57" t="s">
        <v>286</v>
      </c>
      <c r="G220" s="57" t="s">
        <v>206</v>
      </c>
      <c r="H220" s="57" t="s">
        <v>39</v>
      </c>
      <c r="I220" s="57" t="s">
        <v>5</v>
      </c>
      <c r="J220" s="57" t="s">
        <v>325</v>
      </c>
      <c r="K220" s="57" t="s">
        <v>334</v>
      </c>
      <c r="L220" s="57" t="s">
        <v>13</v>
      </c>
      <c r="M220" s="57" t="s">
        <v>13</v>
      </c>
      <c r="N220" s="57" t="s">
        <v>13</v>
      </c>
      <c r="O220" s="81" t="s">
        <v>403</v>
      </c>
      <c r="P220" s="57" t="s">
        <v>13</v>
      </c>
      <c r="Q220" s="57" t="s">
        <v>317</v>
      </c>
      <c r="R220" s="57" t="s">
        <v>13</v>
      </c>
      <c r="S220" s="57" t="s">
        <v>400</v>
      </c>
      <c r="T220" s="57" t="s">
        <v>1063</v>
      </c>
      <c r="U220" s="57" t="s">
        <v>292</v>
      </c>
      <c r="V220" s="57" t="s">
        <v>400</v>
      </c>
    </row>
    <row r="221" spans="1:22" s="57" customFormat="1" ht="25.5" customHeight="1" x14ac:dyDescent="0.35">
      <c r="A221" s="121" t="s">
        <v>96</v>
      </c>
      <c r="B221" s="41" t="s">
        <v>291</v>
      </c>
      <c r="C221" s="41">
        <v>2019</v>
      </c>
      <c r="D221" s="105" t="s">
        <v>634</v>
      </c>
      <c r="E221" s="104" t="s">
        <v>292</v>
      </c>
      <c r="F221" s="83" t="s">
        <v>287</v>
      </c>
      <c r="G221" s="83" t="s">
        <v>206</v>
      </c>
      <c r="H221" s="83" t="s">
        <v>39</v>
      </c>
      <c r="I221" s="83" t="s">
        <v>5</v>
      </c>
      <c r="J221" s="83" t="s">
        <v>325</v>
      </c>
      <c r="K221" s="83" t="s">
        <v>334</v>
      </c>
      <c r="L221" s="83" t="s">
        <v>13</v>
      </c>
      <c r="M221" s="83" t="s">
        <v>13</v>
      </c>
      <c r="N221" s="83" t="s">
        <v>13</v>
      </c>
      <c r="O221" s="82" t="s">
        <v>403</v>
      </c>
      <c r="P221" s="83" t="s">
        <v>13</v>
      </c>
      <c r="Q221" s="83" t="s">
        <v>1250</v>
      </c>
      <c r="R221" s="83" t="s">
        <v>13</v>
      </c>
      <c r="T221" s="83" t="s">
        <v>995</v>
      </c>
      <c r="U221" s="57" t="s">
        <v>292</v>
      </c>
      <c r="V221" s="57" t="s">
        <v>400</v>
      </c>
    </row>
    <row r="222" spans="1:22" s="83" customFormat="1" ht="25.5" customHeight="1" x14ac:dyDescent="0.35">
      <c r="A222" s="121" t="s">
        <v>96</v>
      </c>
      <c r="B222" s="41" t="s">
        <v>291</v>
      </c>
      <c r="C222" s="41">
        <v>2019</v>
      </c>
      <c r="D222" s="67" t="s">
        <v>637</v>
      </c>
      <c r="E222" s="41" t="s">
        <v>292</v>
      </c>
      <c r="F222" s="57" t="s">
        <v>952</v>
      </c>
      <c r="G222" s="57" t="s">
        <v>622</v>
      </c>
      <c r="H222" s="57" t="s">
        <v>39</v>
      </c>
      <c r="I222" s="57" t="s">
        <v>5</v>
      </c>
      <c r="J222" s="57" t="s">
        <v>326</v>
      </c>
      <c r="K222" s="57" t="s">
        <v>334</v>
      </c>
      <c r="L222" s="57" t="s">
        <v>13</v>
      </c>
      <c r="M222" s="57" t="s">
        <v>13</v>
      </c>
      <c r="N222" s="57" t="s">
        <v>13</v>
      </c>
      <c r="O222" s="81" t="s">
        <v>403</v>
      </c>
      <c r="P222" s="57" t="s">
        <v>13</v>
      </c>
      <c r="Q222" s="57" t="s">
        <v>996</v>
      </c>
      <c r="R222" s="57" t="s">
        <v>13</v>
      </c>
      <c r="S222" s="57"/>
      <c r="T222" s="57" t="s">
        <v>996</v>
      </c>
      <c r="U222" s="57" t="s">
        <v>292</v>
      </c>
      <c r="V222" s="57" t="s">
        <v>400</v>
      </c>
    </row>
    <row r="223" spans="1:22" s="57" customFormat="1" ht="25.5" customHeight="1" x14ac:dyDescent="0.35">
      <c r="A223" s="121" t="s">
        <v>96</v>
      </c>
      <c r="B223" s="41" t="s">
        <v>291</v>
      </c>
      <c r="C223" s="41">
        <v>2019</v>
      </c>
      <c r="D223" s="105" t="s">
        <v>636</v>
      </c>
      <c r="E223" s="104" t="s">
        <v>292</v>
      </c>
      <c r="F223" s="83" t="s">
        <v>289</v>
      </c>
      <c r="G223" s="83" t="s">
        <v>622</v>
      </c>
      <c r="H223" s="83" t="s">
        <v>39</v>
      </c>
      <c r="I223" s="83" t="s">
        <v>5</v>
      </c>
      <c r="J223" s="83" t="s">
        <v>328</v>
      </c>
      <c r="K223" s="83" t="s">
        <v>334</v>
      </c>
      <c r="L223" s="83" t="s">
        <v>14</v>
      </c>
      <c r="M223" s="83" t="s">
        <v>13</v>
      </c>
      <c r="N223" s="83" t="s">
        <v>13</v>
      </c>
      <c r="O223" s="82" t="s">
        <v>403</v>
      </c>
      <c r="P223" s="83" t="s">
        <v>13</v>
      </c>
      <c r="Q223" s="83" t="s">
        <v>1248</v>
      </c>
      <c r="R223" s="83" t="s">
        <v>13</v>
      </c>
      <c r="T223" s="83" t="s">
        <v>1027</v>
      </c>
      <c r="U223" s="57" t="s">
        <v>292</v>
      </c>
      <c r="V223" s="57" t="s">
        <v>400</v>
      </c>
    </row>
    <row r="224" spans="1:22" s="83" customFormat="1" ht="25.5" customHeight="1" x14ac:dyDescent="0.35">
      <c r="A224" s="121" t="s">
        <v>96</v>
      </c>
      <c r="B224" s="41" t="s">
        <v>291</v>
      </c>
      <c r="C224" s="41">
        <v>2019</v>
      </c>
      <c r="D224" s="67" t="s">
        <v>953</v>
      </c>
      <c r="E224" s="41" t="s">
        <v>292</v>
      </c>
      <c r="F224" s="57" t="s">
        <v>954</v>
      </c>
      <c r="G224" s="57" t="s">
        <v>85</v>
      </c>
      <c r="H224" s="57" t="s">
        <v>39</v>
      </c>
      <c r="I224" s="57" t="s">
        <v>5</v>
      </c>
      <c r="J224" s="57" t="s">
        <v>346</v>
      </c>
      <c r="K224" s="57" t="s">
        <v>334</v>
      </c>
      <c r="L224" s="57" t="s">
        <v>13</v>
      </c>
      <c r="M224" s="57" t="s">
        <v>13</v>
      </c>
      <c r="N224" s="57" t="s">
        <v>13</v>
      </c>
      <c r="O224" s="81" t="s">
        <v>492</v>
      </c>
      <c r="P224" s="57" t="s">
        <v>13</v>
      </c>
      <c r="Q224" s="57" t="s">
        <v>997</v>
      </c>
      <c r="R224" s="57" t="s">
        <v>13</v>
      </c>
      <c r="S224" s="57"/>
      <c r="T224" s="57" t="s">
        <v>1028</v>
      </c>
      <c r="U224" s="57" t="s">
        <v>292</v>
      </c>
      <c r="V224" s="57" t="s">
        <v>400</v>
      </c>
    </row>
    <row r="225" spans="1:22" s="66" customFormat="1" ht="25.5" customHeight="1" x14ac:dyDescent="0.35">
      <c r="A225" s="121" t="s">
        <v>96</v>
      </c>
      <c r="B225" s="41" t="s">
        <v>291</v>
      </c>
      <c r="C225" s="41">
        <v>2019</v>
      </c>
      <c r="D225" s="105">
        <v>2286</v>
      </c>
      <c r="E225" s="104" t="s">
        <v>292</v>
      </c>
      <c r="F225" s="83" t="s">
        <v>955</v>
      </c>
      <c r="G225" s="83" t="s">
        <v>956</v>
      </c>
      <c r="H225" s="83" t="s">
        <v>39</v>
      </c>
      <c r="I225" s="83" t="s">
        <v>5</v>
      </c>
      <c r="J225" s="83" t="s">
        <v>329</v>
      </c>
      <c r="K225" s="83" t="s">
        <v>957</v>
      </c>
      <c r="L225" s="83" t="s">
        <v>13</v>
      </c>
      <c r="M225" s="83" t="s">
        <v>13</v>
      </c>
      <c r="N225" s="83" t="s">
        <v>13</v>
      </c>
      <c r="O225" s="82" t="s">
        <v>438</v>
      </c>
      <c r="P225" s="83" t="s">
        <v>13</v>
      </c>
      <c r="Q225" s="83" t="s">
        <v>1249</v>
      </c>
      <c r="R225" s="83" t="s">
        <v>14</v>
      </c>
      <c r="S225" s="83" t="s">
        <v>1022</v>
      </c>
      <c r="T225" s="57"/>
      <c r="U225" s="83" t="s">
        <v>292</v>
      </c>
      <c r="V225" s="57" t="s">
        <v>400</v>
      </c>
    </row>
    <row r="226" spans="1:22" s="83" customFormat="1" ht="25.5" customHeight="1" x14ac:dyDescent="0.35">
      <c r="A226" s="121" t="s">
        <v>96</v>
      </c>
      <c r="B226" s="41" t="s">
        <v>291</v>
      </c>
      <c r="C226" s="41">
        <v>2019</v>
      </c>
      <c r="D226" s="67">
        <v>2321</v>
      </c>
      <c r="E226" s="41" t="s">
        <v>292</v>
      </c>
      <c r="F226" s="57" t="s">
        <v>958</v>
      </c>
      <c r="G226" s="57" t="s">
        <v>956</v>
      </c>
      <c r="H226" s="57" t="s">
        <v>39</v>
      </c>
      <c r="I226" s="57" t="s">
        <v>5</v>
      </c>
      <c r="J226" s="57" t="s">
        <v>329</v>
      </c>
      <c r="K226" s="57" t="s">
        <v>959</v>
      </c>
      <c r="L226" s="57" t="s">
        <v>13</v>
      </c>
      <c r="M226" s="57" t="s">
        <v>13</v>
      </c>
      <c r="N226" s="57" t="s">
        <v>13</v>
      </c>
      <c r="O226" s="81" t="s">
        <v>438</v>
      </c>
      <c r="P226" s="57" t="s">
        <v>13</v>
      </c>
      <c r="Q226" s="57" t="s">
        <v>1249</v>
      </c>
      <c r="R226" s="57" t="s">
        <v>14</v>
      </c>
      <c r="S226" s="57" t="s">
        <v>1023</v>
      </c>
      <c r="T226" s="57"/>
      <c r="U226" s="57" t="s">
        <v>292</v>
      </c>
      <c r="V226" s="57" t="s">
        <v>400</v>
      </c>
    </row>
    <row r="227" spans="1:22" s="57" customFormat="1" ht="25.5" customHeight="1" x14ac:dyDescent="0.35">
      <c r="A227" s="121" t="s">
        <v>96</v>
      </c>
      <c r="B227" s="41" t="s">
        <v>291</v>
      </c>
      <c r="C227" s="41">
        <v>2019</v>
      </c>
      <c r="D227" s="105">
        <v>2631</v>
      </c>
      <c r="E227" s="104" t="s">
        <v>584</v>
      </c>
      <c r="F227" s="83" t="s">
        <v>960</v>
      </c>
      <c r="G227" s="83" t="s">
        <v>972</v>
      </c>
      <c r="H227" s="83" t="s">
        <v>39</v>
      </c>
      <c r="I227" s="83" t="s">
        <v>7</v>
      </c>
      <c r="J227" s="83" t="s">
        <v>346</v>
      </c>
      <c r="K227" s="83" t="s">
        <v>961</v>
      </c>
      <c r="L227" s="83" t="s">
        <v>14</v>
      </c>
      <c r="M227" s="83" t="s">
        <v>14</v>
      </c>
      <c r="O227" s="81"/>
      <c r="U227" s="83" t="s">
        <v>584</v>
      </c>
      <c r="V227" s="57" t="s">
        <v>400</v>
      </c>
    </row>
    <row r="228" spans="1:22" s="83" customFormat="1" ht="25.5" customHeight="1" x14ac:dyDescent="0.35">
      <c r="A228" s="121" t="s">
        <v>96</v>
      </c>
      <c r="B228" s="41" t="s">
        <v>291</v>
      </c>
      <c r="C228" s="41">
        <v>2019</v>
      </c>
      <c r="D228" s="67">
        <v>2632</v>
      </c>
      <c r="E228" s="41" t="s">
        <v>292</v>
      </c>
      <c r="F228" s="57" t="s">
        <v>962</v>
      </c>
      <c r="G228" s="57" t="s">
        <v>972</v>
      </c>
      <c r="H228" s="57" t="s">
        <v>39</v>
      </c>
      <c r="I228" s="57" t="s">
        <v>10</v>
      </c>
      <c r="J228" s="57" t="s">
        <v>346</v>
      </c>
      <c r="K228" s="57" t="s">
        <v>334</v>
      </c>
      <c r="L228" s="57" t="s">
        <v>13</v>
      </c>
      <c r="M228" s="57" t="s">
        <v>13</v>
      </c>
      <c r="N228" s="57" t="s">
        <v>13</v>
      </c>
      <c r="O228" s="81" t="s">
        <v>492</v>
      </c>
      <c r="P228" s="57" t="s">
        <v>13</v>
      </c>
      <c r="Q228" s="57" t="s">
        <v>998</v>
      </c>
      <c r="R228" s="57" t="s">
        <v>14</v>
      </c>
      <c r="S228" s="57" t="s">
        <v>1091</v>
      </c>
      <c r="T228" s="57"/>
      <c r="U228" s="57" t="s">
        <v>292</v>
      </c>
      <c r="V228" s="57" t="s">
        <v>400</v>
      </c>
    </row>
    <row r="229" spans="1:22" s="57" customFormat="1" ht="25.5" customHeight="1" x14ac:dyDescent="0.35">
      <c r="A229" s="121" t="s">
        <v>96</v>
      </c>
      <c r="B229" s="41" t="s">
        <v>291</v>
      </c>
      <c r="C229" s="41">
        <v>2019</v>
      </c>
      <c r="D229" s="105">
        <v>2633</v>
      </c>
      <c r="E229" s="104" t="s">
        <v>292</v>
      </c>
      <c r="F229" s="83" t="s">
        <v>963</v>
      </c>
      <c r="G229" s="83" t="s">
        <v>972</v>
      </c>
      <c r="H229" s="83" t="s">
        <v>39</v>
      </c>
      <c r="I229" s="83" t="s">
        <v>10</v>
      </c>
      <c r="J229" s="83" t="s">
        <v>346</v>
      </c>
      <c r="K229" s="83" t="s">
        <v>334</v>
      </c>
      <c r="L229" s="83" t="s">
        <v>13</v>
      </c>
      <c r="M229" s="83" t="s">
        <v>13</v>
      </c>
      <c r="N229" s="83" t="s">
        <v>13</v>
      </c>
      <c r="O229" s="82" t="s">
        <v>492</v>
      </c>
      <c r="P229" s="83" t="s">
        <v>13</v>
      </c>
      <c r="Q229" s="83" t="s">
        <v>999</v>
      </c>
      <c r="R229" s="83" t="s">
        <v>14</v>
      </c>
      <c r="S229" s="83" t="s">
        <v>1092</v>
      </c>
      <c r="U229" s="83" t="s">
        <v>292</v>
      </c>
      <c r="V229" s="57" t="s">
        <v>400</v>
      </c>
    </row>
    <row r="230" spans="1:22" s="83" customFormat="1" ht="25.5" customHeight="1" x14ac:dyDescent="0.35">
      <c r="A230" s="121" t="s">
        <v>96</v>
      </c>
      <c r="B230" s="41" t="s">
        <v>291</v>
      </c>
      <c r="C230" s="41">
        <v>2019</v>
      </c>
      <c r="D230" s="67">
        <v>2634</v>
      </c>
      <c r="E230" s="41" t="s">
        <v>292</v>
      </c>
      <c r="F230" s="57" t="s">
        <v>964</v>
      </c>
      <c r="G230" s="57" t="s">
        <v>972</v>
      </c>
      <c r="H230" s="57" t="s">
        <v>39</v>
      </c>
      <c r="I230" s="57" t="s">
        <v>10</v>
      </c>
      <c r="J230" s="57" t="s">
        <v>346</v>
      </c>
      <c r="K230" s="57" t="s">
        <v>334</v>
      </c>
      <c r="L230" s="57" t="s">
        <v>13</v>
      </c>
      <c r="M230" s="57" t="s">
        <v>13</v>
      </c>
      <c r="N230" s="57" t="s">
        <v>13</v>
      </c>
      <c r="O230" s="81" t="s">
        <v>492</v>
      </c>
      <c r="P230" s="57" t="s">
        <v>13</v>
      </c>
      <c r="Q230" s="57" t="s">
        <v>1000</v>
      </c>
      <c r="R230" s="57" t="s">
        <v>14</v>
      </c>
      <c r="S230" s="57" t="s">
        <v>1024</v>
      </c>
      <c r="T230" s="57"/>
      <c r="U230" s="57" t="s">
        <v>292</v>
      </c>
      <c r="V230" s="57" t="s">
        <v>400</v>
      </c>
    </row>
    <row r="231" spans="1:22" s="57" customFormat="1" ht="25.5" customHeight="1" x14ac:dyDescent="0.35">
      <c r="A231" s="121" t="s">
        <v>96</v>
      </c>
      <c r="B231" s="41" t="s">
        <v>291</v>
      </c>
      <c r="C231" s="41">
        <v>2019</v>
      </c>
      <c r="D231" s="105">
        <v>2635</v>
      </c>
      <c r="E231" s="104" t="s">
        <v>292</v>
      </c>
      <c r="F231" s="83" t="s">
        <v>965</v>
      </c>
      <c r="G231" s="83" t="s">
        <v>972</v>
      </c>
      <c r="H231" s="83" t="s">
        <v>39</v>
      </c>
      <c r="I231" s="83" t="s">
        <v>10</v>
      </c>
      <c r="J231" s="83" t="s">
        <v>346</v>
      </c>
      <c r="K231" s="83" t="s">
        <v>334</v>
      </c>
      <c r="L231" s="83" t="s">
        <v>13</v>
      </c>
      <c r="M231" s="83" t="s">
        <v>13</v>
      </c>
      <c r="N231" s="83" t="s">
        <v>13</v>
      </c>
      <c r="O231" s="82" t="s">
        <v>492</v>
      </c>
      <c r="P231" s="83" t="s">
        <v>13</v>
      </c>
      <c r="Q231" s="83" t="s">
        <v>1000</v>
      </c>
      <c r="R231" s="83" t="s">
        <v>14</v>
      </c>
      <c r="S231" s="83" t="s">
        <v>1093</v>
      </c>
      <c r="U231" s="83" t="s">
        <v>292</v>
      </c>
      <c r="V231" s="57" t="s">
        <v>400</v>
      </c>
    </row>
    <row r="232" spans="1:22" s="83" customFormat="1" ht="25.5" customHeight="1" x14ac:dyDescent="0.35">
      <c r="A232" s="121" t="s">
        <v>96</v>
      </c>
      <c r="B232" s="41" t="s">
        <v>291</v>
      </c>
      <c r="C232" s="41">
        <v>2019</v>
      </c>
      <c r="D232" s="67">
        <v>2636</v>
      </c>
      <c r="E232" s="41" t="s">
        <v>292</v>
      </c>
      <c r="F232" s="57" t="s">
        <v>966</v>
      </c>
      <c r="G232" s="57" t="s">
        <v>972</v>
      </c>
      <c r="H232" s="57" t="s">
        <v>39</v>
      </c>
      <c r="I232" s="57" t="s">
        <v>10</v>
      </c>
      <c r="J232" s="57" t="s">
        <v>346</v>
      </c>
      <c r="K232" s="57" t="s">
        <v>334</v>
      </c>
      <c r="L232" s="57" t="s">
        <v>13</v>
      </c>
      <c r="M232" s="57" t="s">
        <v>13</v>
      </c>
      <c r="N232" s="57" t="s">
        <v>13</v>
      </c>
      <c r="O232" s="81" t="s">
        <v>492</v>
      </c>
      <c r="P232" s="57" t="s">
        <v>13</v>
      </c>
      <c r="Q232" s="57" t="s">
        <v>1253</v>
      </c>
      <c r="R232" s="57" t="s">
        <v>14</v>
      </c>
      <c r="S232" s="57" t="s">
        <v>1025</v>
      </c>
      <c r="T232" s="57"/>
      <c r="U232" s="57" t="s">
        <v>292</v>
      </c>
      <c r="V232" s="57" t="s">
        <v>400</v>
      </c>
    </row>
    <row r="233" spans="1:22" s="57" customFormat="1" ht="25.5" customHeight="1" x14ac:dyDescent="0.35">
      <c r="A233" s="125" t="s">
        <v>34</v>
      </c>
      <c r="B233" s="89" t="s">
        <v>291</v>
      </c>
      <c r="C233" s="89">
        <v>2019</v>
      </c>
      <c r="D233" s="107" t="s">
        <v>866</v>
      </c>
      <c r="E233" s="93" t="s">
        <v>292</v>
      </c>
      <c r="F233" s="82" t="s">
        <v>867</v>
      </c>
      <c r="G233" s="82" t="s">
        <v>112</v>
      </c>
      <c r="H233" s="82" t="s">
        <v>39</v>
      </c>
      <c r="I233" s="82" t="s">
        <v>10</v>
      </c>
      <c r="J233" s="83" t="s">
        <v>868</v>
      </c>
      <c r="K233" s="82" t="s">
        <v>869</v>
      </c>
      <c r="L233" s="82" t="s">
        <v>13</v>
      </c>
      <c r="M233" s="82" t="s">
        <v>13</v>
      </c>
      <c r="N233" s="82" t="s">
        <v>13</v>
      </c>
      <c r="O233" s="82" t="s">
        <v>975</v>
      </c>
      <c r="P233" s="82" t="s">
        <v>14</v>
      </c>
      <c r="Q233" s="83" t="s">
        <v>64</v>
      </c>
      <c r="R233" s="82" t="s">
        <v>14</v>
      </c>
      <c r="S233" s="83" t="s">
        <v>1013</v>
      </c>
      <c r="U233" s="82" t="s">
        <v>292</v>
      </c>
      <c r="V233" s="81" t="s">
        <v>400</v>
      </c>
    </row>
    <row r="234" spans="1:22" s="83" customFormat="1" ht="25.5" customHeight="1" x14ac:dyDescent="0.35">
      <c r="A234" s="125" t="s">
        <v>34</v>
      </c>
      <c r="B234" s="89" t="s">
        <v>291</v>
      </c>
      <c r="C234" s="89">
        <v>2019</v>
      </c>
      <c r="D234" s="98" t="s">
        <v>870</v>
      </c>
      <c r="E234" s="89" t="s">
        <v>292</v>
      </c>
      <c r="F234" s="81" t="s">
        <v>871</v>
      </c>
      <c r="G234" s="81" t="s">
        <v>112</v>
      </c>
      <c r="H234" s="81" t="s">
        <v>39</v>
      </c>
      <c r="I234" s="81" t="s">
        <v>10</v>
      </c>
      <c r="J234" s="57" t="s">
        <v>872</v>
      </c>
      <c r="K234" s="81" t="s">
        <v>873</v>
      </c>
      <c r="L234" s="81" t="s">
        <v>13</v>
      </c>
      <c r="M234" s="81" t="s">
        <v>13</v>
      </c>
      <c r="N234" s="81" t="s">
        <v>13</v>
      </c>
      <c r="O234" s="81" t="s">
        <v>976</v>
      </c>
      <c r="P234" s="81" t="s">
        <v>14</v>
      </c>
      <c r="Q234" s="57" t="s">
        <v>989</v>
      </c>
      <c r="R234" s="81" t="s">
        <v>14</v>
      </c>
      <c r="S234" s="57" t="s">
        <v>1014</v>
      </c>
      <c r="T234" s="57"/>
      <c r="U234" s="81" t="s">
        <v>292</v>
      </c>
      <c r="V234" s="81" t="s">
        <v>400</v>
      </c>
    </row>
    <row r="235" spans="1:22" s="57" customFormat="1" ht="25.5" customHeight="1" x14ac:dyDescent="0.35">
      <c r="A235" s="125" t="s">
        <v>34</v>
      </c>
      <c r="B235" s="89" t="s">
        <v>291</v>
      </c>
      <c r="C235" s="89">
        <v>2019</v>
      </c>
      <c r="D235" s="107" t="s">
        <v>874</v>
      </c>
      <c r="E235" s="93" t="s">
        <v>584</v>
      </c>
      <c r="F235" s="82" t="s">
        <v>875</v>
      </c>
      <c r="G235" s="82" t="s">
        <v>876</v>
      </c>
      <c r="H235" s="82" t="s">
        <v>39</v>
      </c>
      <c r="I235" s="82" t="s">
        <v>10</v>
      </c>
      <c r="J235" s="83" t="s">
        <v>326</v>
      </c>
      <c r="K235" s="82" t="s">
        <v>877</v>
      </c>
      <c r="L235" s="82" t="s">
        <v>13</v>
      </c>
      <c r="M235" s="82" t="s">
        <v>13</v>
      </c>
      <c r="N235" s="82" t="s">
        <v>13</v>
      </c>
      <c r="O235" s="82" t="s">
        <v>438</v>
      </c>
      <c r="P235" s="82" t="s">
        <v>14</v>
      </c>
      <c r="Q235" s="83" t="s">
        <v>990</v>
      </c>
      <c r="R235" s="82" t="s">
        <v>14</v>
      </c>
      <c r="S235" s="83" t="s">
        <v>1015</v>
      </c>
      <c r="U235" s="82" t="s">
        <v>584</v>
      </c>
      <c r="V235" s="82" t="s">
        <v>1070</v>
      </c>
    </row>
    <row r="236" spans="1:22" s="83" customFormat="1" ht="25.5" customHeight="1" x14ac:dyDescent="0.35">
      <c r="A236" s="125" t="s">
        <v>34</v>
      </c>
      <c r="B236" s="89" t="s">
        <v>291</v>
      </c>
      <c r="C236" s="89">
        <v>2019</v>
      </c>
      <c r="D236" s="98" t="s">
        <v>878</v>
      </c>
      <c r="E236" s="89" t="s">
        <v>584</v>
      </c>
      <c r="F236" s="81" t="s">
        <v>879</v>
      </c>
      <c r="G236" s="81" t="s">
        <v>876</v>
      </c>
      <c r="H236" s="81" t="s">
        <v>39</v>
      </c>
      <c r="I236" s="81" t="s">
        <v>10</v>
      </c>
      <c r="J236" s="57" t="s">
        <v>326</v>
      </c>
      <c r="K236" s="81" t="s">
        <v>880</v>
      </c>
      <c r="L236" s="81" t="s">
        <v>13</v>
      </c>
      <c r="M236" s="81" t="s">
        <v>13</v>
      </c>
      <c r="N236" s="81" t="s">
        <v>13</v>
      </c>
      <c r="O236" s="81" t="s">
        <v>438</v>
      </c>
      <c r="P236" s="81" t="s">
        <v>14</v>
      </c>
      <c r="Q236" s="57" t="s">
        <v>1252</v>
      </c>
      <c r="R236" s="81" t="s">
        <v>14</v>
      </c>
      <c r="S236" s="57" t="s">
        <v>1016</v>
      </c>
      <c r="T236" s="57"/>
      <c r="U236" s="81" t="s">
        <v>584</v>
      </c>
      <c r="V236" s="81" t="s">
        <v>1070</v>
      </c>
    </row>
    <row r="237" spans="1:22" s="57" customFormat="1" ht="25.5" customHeight="1" x14ac:dyDescent="0.35">
      <c r="A237" s="128" t="s">
        <v>34</v>
      </c>
      <c r="B237" s="93" t="s">
        <v>291</v>
      </c>
      <c r="C237" s="93">
        <v>2019</v>
      </c>
      <c r="D237" s="107" t="s">
        <v>881</v>
      </c>
      <c r="E237" s="93" t="s">
        <v>292</v>
      </c>
      <c r="F237" s="82" t="s">
        <v>882</v>
      </c>
      <c r="G237" s="82" t="s">
        <v>876</v>
      </c>
      <c r="H237" s="82" t="s">
        <v>39</v>
      </c>
      <c r="I237" s="82" t="s">
        <v>8</v>
      </c>
      <c r="J237" s="83" t="s">
        <v>326</v>
      </c>
      <c r="K237" s="82" t="s">
        <v>883</v>
      </c>
      <c r="L237" s="82" t="s">
        <v>14</v>
      </c>
      <c r="M237" s="82" t="s">
        <v>13</v>
      </c>
      <c r="N237" s="82" t="s">
        <v>14</v>
      </c>
      <c r="O237" s="81"/>
      <c r="P237" s="82" t="s">
        <v>982</v>
      </c>
      <c r="Q237" s="83" t="s">
        <v>991</v>
      </c>
      <c r="R237" s="82" t="s">
        <v>14</v>
      </c>
      <c r="S237" s="83" t="s">
        <v>1017</v>
      </c>
      <c r="U237" s="82" t="s">
        <v>292</v>
      </c>
      <c r="V237" s="81" t="s">
        <v>400</v>
      </c>
    </row>
    <row r="238" spans="1:22" s="83" customFormat="1" ht="25.5" customHeight="1" x14ac:dyDescent="0.35">
      <c r="A238" s="125" t="s">
        <v>34</v>
      </c>
      <c r="B238" s="89" t="s">
        <v>291</v>
      </c>
      <c r="C238" s="89">
        <v>2019</v>
      </c>
      <c r="D238" s="98" t="s">
        <v>884</v>
      </c>
      <c r="E238" s="89" t="s">
        <v>292</v>
      </c>
      <c r="F238" s="81" t="s">
        <v>885</v>
      </c>
      <c r="G238" s="81" t="s">
        <v>876</v>
      </c>
      <c r="H238" s="81" t="s">
        <v>39</v>
      </c>
      <c r="I238" s="81" t="s">
        <v>8</v>
      </c>
      <c r="J238" s="57" t="s">
        <v>326</v>
      </c>
      <c r="K238" s="81" t="s">
        <v>886</v>
      </c>
      <c r="L238" s="81" t="s">
        <v>14</v>
      </c>
      <c r="M238" s="81" t="s">
        <v>13</v>
      </c>
      <c r="N238" s="81" t="s">
        <v>14</v>
      </c>
      <c r="O238" s="81"/>
      <c r="P238" s="81" t="s">
        <v>982</v>
      </c>
      <c r="Q238" s="57" t="s">
        <v>992</v>
      </c>
      <c r="R238" s="81" t="s">
        <v>14</v>
      </c>
      <c r="S238" s="57" t="s">
        <v>1018</v>
      </c>
      <c r="T238" s="57"/>
      <c r="U238" s="81" t="s">
        <v>292</v>
      </c>
      <c r="V238" s="81" t="s">
        <v>400</v>
      </c>
    </row>
    <row r="239" spans="1:22" s="57" customFormat="1" ht="25.5" customHeight="1" x14ac:dyDescent="0.35">
      <c r="A239" s="128" t="s">
        <v>34</v>
      </c>
      <c r="B239" s="93" t="s">
        <v>291</v>
      </c>
      <c r="C239" s="93">
        <v>2019</v>
      </c>
      <c r="D239" s="107" t="s">
        <v>887</v>
      </c>
      <c r="E239" s="93" t="s">
        <v>292</v>
      </c>
      <c r="F239" s="82" t="s">
        <v>888</v>
      </c>
      <c r="G239" s="82" t="s">
        <v>112</v>
      </c>
      <c r="H239" s="82" t="s">
        <v>39</v>
      </c>
      <c r="I239" s="82" t="s">
        <v>7</v>
      </c>
      <c r="J239" s="83" t="s">
        <v>329</v>
      </c>
      <c r="K239" s="82" t="s">
        <v>889</v>
      </c>
      <c r="L239" s="82" t="s">
        <v>14</v>
      </c>
      <c r="M239" s="82" t="s">
        <v>13</v>
      </c>
      <c r="N239" s="82" t="s">
        <v>13</v>
      </c>
      <c r="O239" s="82" t="s">
        <v>977</v>
      </c>
      <c r="P239" s="82" t="s">
        <v>1079</v>
      </c>
      <c r="Q239" s="83" t="s">
        <v>993</v>
      </c>
      <c r="R239" s="82" t="s">
        <v>14</v>
      </c>
      <c r="S239" s="83" t="s">
        <v>1019</v>
      </c>
      <c r="U239" s="81" t="s">
        <v>292</v>
      </c>
      <c r="V239" s="81" t="s">
        <v>400</v>
      </c>
    </row>
    <row r="240" spans="1:22" s="83" customFormat="1" ht="25.5" customHeight="1" x14ac:dyDescent="0.35">
      <c r="A240" s="121" t="s">
        <v>34</v>
      </c>
      <c r="B240" s="41" t="s">
        <v>291</v>
      </c>
      <c r="C240" s="41">
        <v>2019</v>
      </c>
      <c r="D240" s="67" t="s">
        <v>890</v>
      </c>
      <c r="E240" s="41" t="s">
        <v>292</v>
      </c>
      <c r="F240" s="57" t="s">
        <v>891</v>
      </c>
      <c r="G240" s="57" t="s">
        <v>144</v>
      </c>
      <c r="H240" s="57" t="s">
        <v>39</v>
      </c>
      <c r="I240" s="57" t="s">
        <v>7</v>
      </c>
      <c r="J240" s="57" t="s">
        <v>326</v>
      </c>
      <c r="K240" s="57" t="s">
        <v>339</v>
      </c>
      <c r="L240" s="57" t="s">
        <v>14</v>
      </c>
      <c r="M240" s="57" t="s">
        <v>14</v>
      </c>
      <c r="N240" s="57"/>
      <c r="O240" s="81"/>
      <c r="P240" s="57" t="s">
        <v>14</v>
      </c>
      <c r="Q240" s="57" t="s">
        <v>994</v>
      </c>
      <c r="R240" s="57" t="s">
        <v>14</v>
      </c>
      <c r="S240" s="57" t="s">
        <v>1020</v>
      </c>
      <c r="T240" s="57"/>
      <c r="U240" s="57" t="s">
        <v>292</v>
      </c>
      <c r="V240" s="57" t="s">
        <v>400</v>
      </c>
    </row>
    <row r="241" spans="1:22" s="57" customFormat="1" ht="25.5" customHeight="1" x14ac:dyDescent="0.35">
      <c r="A241" s="127" t="s">
        <v>34</v>
      </c>
      <c r="B241" s="104" t="s">
        <v>291</v>
      </c>
      <c r="C241" s="104">
        <v>2019</v>
      </c>
      <c r="D241" s="105" t="s">
        <v>892</v>
      </c>
      <c r="E241" s="104" t="s">
        <v>113</v>
      </c>
      <c r="F241" s="83" t="s">
        <v>893</v>
      </c>
      <c r="G241" s="83" t="s">
        <v>731</v>
      </c>
      <c r="H241" s="83" t="s">
        <v>25</v>
      </c>
      <c r="I241" s="83" t="s">
        <v>10</v>
      </c>
      <c r="J241" s="83" t="s">
        <v>326</v>
      </c>
      <c r="K241" s="83" t="s">
        <v>345</v>
      </c>
      <c r="L241" s="83" t="s">
        <v>13</v>
      </c>
      <c r="M241" s="83" t="s">
        <v>14</v>
      </c>
      <c r="O241" s="81"/>
      <c r="P241" s="57" t="s">
        <v>400</v>
      </c>
      <c r="Q241" s="57" t="s">
        <v>400</v>
      </c>
      <c r="R241" s="57" t="s">
        <v>400</v>
      </c>
      <c r="S241" s="57" t="s">
        <v>400</v>
      </c>
      <c r="T241" s="57" t="s">
        <v>400</v>
      </c>
      <c r="U241" s="83" t="s">
        <v>113</v>
      </c>
      <c r="V241" s="83" t="s">
        <v>1238</v>
      </c>
    </row>
    <row r="242" spans="1:22" s="83" customFormat="1" ht="25.5" customHeight="1" x14ac:dyDescent="0.35">
      <c r="A242" s="121" t="s">
        <v>34</v>
      </c>
      <c r="B242" s="41" t="s">
        <v>291</v>
      </c>
      <c r="C242" s="41">
        <v>2019</v>
      </c>
      <c r="D242" s="67" t="s">
        <v>894</v>
      </c>
      <c r="E242" s="41" t="s">
        <v>371</v>
      </c>
      <c r="F242" s="57" t="s">
        <v>895</v>
      </c>
      <c r="G242" s="57" t="s">
        <v>731</v>
      </c>
      <c r="H242" s="57" t="s">
        <v>25</v>
      </c>
      <c r="I242" s="57" t="s">
        <v>10</v>
      </c>
      <c r="J242" s="57" t="s">
        <v>326</v>
      </c>
      <c r="K242" s="57" t="s">
        <v>345</v>
      </c>
      <c r="L242" s="57" t="s">
        <v>13</v>
      </c>
      <c r="M242" s="57" t="s">
        <v>14</v>
      </c>
      <c r="N242" s="57"/>
      <c r="O242" s="81"/>
      <c r="P242" s="57" t="s">
        <v>14</v>
      </c>
      <c r="Q242" s="57" t="s">
        <v>1259</v>
      </c>
      <c r="R242" s="57" t="s">
        <v>14</v>
      </c>
      <c r="S242" s="57" t="s">
        <v>1021</v>
      </c>
      <c r="T242" s="57"/>
      <c r="U242" s="57" t="s">
        <v>371</v>
      </c>
      <c r="V242" s="57" t="s">
        <v>400</v>
      </c>
    </row>
    <row r="243" spans="1:22" s="57" customFormat="1" ht="25.5" customHeight="1" x14ac:dyDescent="0.35">
      <c r="A243" s="127" t="s">
        <v>34</v>
      </c>
      <c r="B243" s="104" t="s">
        <v>291</v>
      </c>
      <c r="C243" s="104">
        <v>2019</v>
      </c>
      <c r="D243" s="105" t="s">
        <v>896</v>
      </c>
      <c r="E243" s="104" t="s">
        <v>292</v>
      </c>
      <c r="F243" s="83" t="s">
        <v>897</v>
      </c>
      <c r="G243" s="83" t="s">
        <v>731</v>
      </c>
      <c r="H243" s="83" t="s">
        <v>25</v>
      </c>
      <c r="I243" s="83" t="s">
        <v>10</v>
      </c>
      <c r="J243" s="83" t="s">
        <v>898</v>
      </c>
      <c r="K243" s="83" t="s">
        <v>899</v>
      </c>
      <c r="L243" s="83" t="s">
        <v>13</v>
      </c>
      <c r="M243" s="83" t="s">
        <v>13</v>
      </c>
      <c r="N243" s="83" t="s">
        <v>13</v>
      </c>
      <c r="O243" s="82" t="s">
        <v>438</v>
      </c>
      <c r="P243" s="83" t="s">
        <v>13</v>
      </c>
      <c r="Q243" s="83" t="s">
        <v>1064</v>
      </c>
      <c r="R243" s="83" t="s">
        <v>14</v>
      </c>
      <c r="S243" s="83" t="s">
        <v>1065</v>
      </c>
      <c r="T243" s="57" t="s">
        <v>400</v>
      </c>
      <c r="U243" s="83" t="s">
        <v>292</v>
      </c>
      <c r="V243" s="57" t="s">
        <v>400</v>
      </c>
    </row>
    <row r="244" spans="1:22" s="83" customFormat="1" ht="25.5" customHeight="1" x14ac:dyDescent="0.35">
      <c r="A244" s="121" t="s">
        <v>34</v>
      </c>
      <c r="B244" s="41" t="s">
        <v>291</v>
      </c>
      <c r="C244" s="41">
        <v>2019</v>
      </c>
      <c r="D244" s="67" t="s">
        <v>902</v>
      </c>
      <c r="E244" s="41" t="s">
        <v>292</v>
      </c>
      <c r="F244" s="57" t="s">
        <v>903</v>
      </c>
      <c r="G244" s="57" t="s">
        <v>731</v>
      </c>
      <c r="H244" s="57" t="s">
        <v>25</v>
      </c>
      <c r="I244" s="57" t="s">
        <v>10</v>
      </c>
      <c r="J244" s="57" t="s">
        <v>326</v>
      </c>
      <c r="K244" s="57" t="s">
        <v>904</v>
      </c>
      <c r="L244" s="57" t="s">
        <v>13</v>
      </c>
      <c r="M244" s="57" t="s">
        <v>13</v>
      </c>
      <c r="N244" s="57" t="s">
        <v>13</v>
      </c>
      <c r="O244" s="81" t="s">
        <v>438</v>
      </c>
      <c r="P244" s="57" t="s">
        <v>13</v>
      </c>
      <c r="Q244" s="57" t="s">
        <v>1064</v>
      </c>
      <c r="R244" s="57" t="s">
        <v>14</v>
      </c>
      <c r="S244" s="57" t="s">
        <v>1065</v>
      </c>
      <c r="T244" s="57" t="s">
        <v>400</v>
      </c>
      <c r="U244" s="57" t="s">
        <v>292</v>
      </c>
      <c r="V244" s="57" t="s">
        <v>400</v>
      </c>
    </row>
    <row r="245" spans="1:22" s="57" customFormat="1" ht="25.5" customHeight="1" x14ac:dyDescent="0.35">
      <c r="A245" s="128" t="s">
        <v>34</v>
      </c>
      <c r="B245" s="93" t="s">
        <v>291</v>
      </c>
      <c r="C245" s="93">
        <v>2019</v>
      </c>
      <c r="D245" s="107" t="s">
        <v>905</v>
      </c>
      <c r="E245" s="93" t="s">
        <v>113</v>
      </c>
      <c r="F245" s="83" t="s">
        <v>906</v>
      </c>
      <c r="G245" s="83" t="s">
        <v>680</v>
      </c>
      <c r="H245" s="83" t="s">
        <v>25</v>
      </c>
      <c r="I245" s="83" t="s">
        <v>10</v>
      </c>
      <c r="J245" s="83" t="s">
        <v>907</v>
      </c>
      <c r="K245" s="83" t="s">
        <v>341</v>
      </c>
      <c r="L245" s="83" t="s">
        <v>13</v>
      </c>
      <c r="M245" s="83" t="s">
        <v>14</v>
      </c>
      <c r="O245" s="81"/>
      <c r="P245" s="57" t="s">
        <v>400</v>
      </c>
      <c r="Q245" s="57" t="s">
        <v>400</v>
      </c>
      <c r="R245" s="57" t="s">
        <v>400</v>
      </c>
      <c r="S245" s="57" t="s">
        <v>400</v>
      </c>
      <c r="T245" s="57" t="s">
        <v>400</v>
      </c>
      <c r="U245" s="82" t="s">
        <v>113</v>
      </c>
      <c r="V245" s="82" t="s">
        <v>1070</v>
      </c>
    </row>
    <row r="246" spans="1:22" s="83" customFormat="1" ht="25.5" customHeight="1" x14ac:dyDescent="0.35">
      <c r="A246" s="121" t="s">
        <v>34</v>
      </c>
      <c r="B246" s="41" t="s">
        <v>291</v>
      </c>
      <c r="C246" s="41">
        <v>2019</v>
      </c>
      <c r="D246" s="67" t="s">
        <v>900</v>
      </c>
      <c r="E246" s="41" t="s">
        <v>292</v>
      </c>
      <c r="F246" s="57" t="s">
        <v>901</v>
      </c>
      <c r="G246" s="57" t="s">
        <v>731</v>
      </c>
      <c r="H246" s="57" t="s">
        <v>25</v>
      </c>
      <c r="I246" s="57" t="s">
        <v>10</v>
      </c>
      <c r="J246" s="57" t="s">
        <v>326</v>
      </c>
      <c r="K246" s="57" t="s">
        <v>345</v>
      </c>
      <c r="L246" s="57" t="s">
        <v>14</v>
      </c>
      <c r="M246" s="57" t="s">
        <v>14</v>
      </c>
      <c r="N246" s="57"/>
      <c r="O246" s="81"/>
      <c r="P246" s="57" t="s">
        <v>400</v>
      </c>
      <c r="Q246" s="57" t="s">
        <v>400</v>
      </c>
      <c r="R246" s="57" t="s">
        <v>400</v>
      </c>
      <c r="S246" s="57" t="s">
        <v>400</v>
      </c>
      <c r="T246" s="57" t="s">
        <v>400</v>
      </c>
      <c r="U246" s="57" t="s">
        <v>292</v>
      </c>
      <c r="V246" s="57" t="s">
        <v>400</v>
      </c>
    </row>
    <row r="247" spans="1:22" s="57" customFormat="1" ht="25.5" customHeight="1" x14ac:dyDescent="0.35">
      <c r="A247" s="127" t="s">
        <v>632</v>
      </c>
      <c r="B247" s="104" t="s">
        <v>291</v>
      </c>
      <c r="C247" s="104">
        <v>2019</v>
      </c>
      <c r="D247" s="105" t="s">
        <v>833</v>
      </c>
      <c r="E247" s="104" t="s">
        <v>113</v>
      </c>
      <c r="F247" s="83" t="s">
        <v>834</v>
      </c>
      <c r="G247" s="83" t="s">
        <v>835</v>
      </c>
      <c r="H247" s="83" t="s">
        <v>25</v>
      </c>
      <c r="I247" s="83" t="s">
        <v>5</v>
      </c>
      <c r="J247" s="83" t="s">
        <v>1033</v>
      </c>
      <c r="K247" s="83" t="s">
        <v>334</v>
      </c>
      <c r="L247" s="83" t="s">
        <v>13</v>
      </c>
      <c r="M247" s="83" t="s">
        <v>13</v>
      </c>
      <c r="N247" s="83" t="s">
        <v>13</v>
      </c>
      <c r="O247" s="82" t="s">
        <v>403</v>
      </c>
      <c r="P247" s="83" t="s">
        <v>13</v>
      </c>
      <c r="Q247" s="83" t="s">
        <v>988</v>
      </c>
      <c r="R247" s="83" t="s">
        <v>14</v>
      </c>
      <c r="S247" s="83" t="s">
        <v>1094</v>
      </c>
      <c r="U247" s="57" t="s">
        <v>113</v>
      </c>
      <c r="V247" s="83" t="s">
        <v>1070</v>
      </c>
    </row>
    <row r="248" spans="1:22" s="83" customFormat="1" ht="25.5" customHeight="1" x14ac:dyDescent="0.35">
      <c r="A248" s="121" t="s">
        <v>158</v>
      </c>
      <c r="B248" s="41" t="s">
        <v>291</v>
      </c>
      <c r="C248" s="41">
        <v>2019</v>
      </c>
      <c r="D248" s="67" t="s">
        <v>924</v>
      </c>
      <c r="E248" s="41" t="s">
        <v>370</v>
      </c>
      <c r="F248" s="57" t="s">
        <v>434</v>
      </c>
      <c r="G248" s="57" t="s">
        <v>121</v>
      </c>
      <c r="H248" s="57" t="s">
        <v>25</v>
      </c>
      <c r="I248" s="57" t="s">
        <v>5</v>
      </c>
      <c r="J248" s="57" t="s">
        <v>325</v>
      </c>
      <c r="K248" s="57" t="s">
        <v>925</v>
      </c>
      <c r="L248" s="57" t="s">
        <v>13</v>
      </c>
      <c r="M248" s="57" t="s">
        <v>14</v>
      </c>
      <c r="N248" s="57"/>
      <c r="O248" s="81"/>
      <c r="P248" s="57" t="s">
        <v>400</v>
      </c>
      <c r="Q248" s="57" t="s">
        <v>400</v>
      </c>
      <c r="R248" s="57" t="s">
        <v>400</v>
      </c>
      <c r="S248" s="57" t="s">
        <v>400</v>
      </c>
      <c r="T248" s="57" t="s">
        <v>400</v>
      </c>
      <c r="U248" s="57"/>
      <c r="V248" s="57" t="s">
        <v>400</v>
      </c>
    </row>
    <row r="249" spans="1:22" s="57" customFormat="1" ht="25.5" customHeight="1" x14ac:dyDescent="0.35">
      <c r="A249" s="127" t="s">
        <v>158</v>
      </c>
      <c r="B249" s="104" t="s">
        <v>291</v>
      </c>
      <c r="C249" s="104">
        <v>2019</v>
      </c>
      <c r="D249" s="105" t="s">
        <v>926</v>
      </c>
      <c r="E249" s="104" t="s">
        <v>292</v>
      </c>
      <c r="F249" s="83" t="s">
        <v>927</v>
      </c>
      <c r="G249" s="83" t="s">
        <v>928</v>
      </c>
      <c r="H249" s="83" t="s">
        <v>39</v>
      </c>
      <c r="I249" s="83" t="s">
        <v>7</v>
      </c>
      <c r="J249" s="83" t="s">
        <v>325</v>
      </c>
      <c r="K249" s="83" t="s">
        <v>338</v>
      </c>
      <c r="L249" s="83" t="s">
        <v>13</v>
      </c>
      <c r="M249" s="83" t="s">
        <v>13</v>
      </c>
      <c r="N249" s="83" t="s">
        <v>13</v>
      </c>
      <c r="O249" s="82" t="s">
        <v>978</v>
      </c>
      <c r="P249" s="83" t="s">
        <v>13</v>
      </c>
      <c r="Q249" s="83" t="s">
        <v>1260</v>
      </c>
      <c r="R249" s="83" t="s">
        <v>13</v>
      </c>
      <c r="T249" s="83" t="s">
        <v>1261</v>
      </c>
      <c r="U249" s="57" t="s">
        <v>292</v>
      </c>
      <c r="V249" s="57" t="s">
        <v>400</v>
      </c>
    </row>
    <row r="250" spans="1:22" s="83" customFormat="1" ht="25.5" customHeight="1" x14ac:dyDescent="0.35">
      <c r="A250" s="121" t="s">
        <v>158</v>
      </c>
      <c r="B250" s="41" t="s">
        <v>291</v>
      </c>
      <c r="C250" s="41">
        <v>2019</v>
      </c>
      <c r="D250" s="67" t="s">
        <v>930</v>
      </c>
      <c r="E250" s="41" t="s">
        <v>292</v>
      </c>
      <c r="F250" s="57" t="s">
        <v>931</v>
      </c>
      <c r="G250" s="57" t="s">
        <v>729</v>
      </c>
      <c r="H250" s="57" t="s">
        <v>39</v>
      </c>
      <c r="I250" s="57" t="s">
        <v>7</v>
      </c>
      <c r="J250" s="57" t="s">
        <v>1034</v>
      </c>
      <c r="K250" s="57" t="s">
        <v>345</v>
      </c>
      <c r="L250" s="57" t="s">
        <v>14</v>
      </c>
      <c r="M250" s="57" t="s">
        <v>14</v>
      </c>
      <c r="N250" s="57"/>
      <c r="O250" s="81"/>
      <c r="P250" s="57" t="s">
        <v>400</v>
      </c>
      <c r="Q250" s="57" t="s">
        <v>400</v>
      </c>
      <c r="R250" s="57" t="s">
        <v>400</v>
      </c>
      <c r="S250" s="57" t="s">
        <v>400</v>
      </c>
      <c r="T250" s="57" t="s">
        <v>400</v>
      </c>
      <c r="U250" s="57" t="s">
        <v>292</v>
      </c>
      <c r="V250" s="57" t="s">
        <v>400</v>
      </c>
    </row>
    <row r="251" spans="1:22" s="57" customFormat="1" ht="25.5" customHeight="1" x14ac:dyDescent="0.35">
      <c r="A251" s="127" t="s">
        <v>158</v>
      </c>
      <c r="B251" s="104" t="s">
        <v>291</v>
      </c>
      <c r="C251" s="104">
        <v>2019</v>
      </c>
      <c r="D251" s="105" t="s">
        <v>932</v>
      </c>
      <c r="E251" s="104" t="s">
        <v>371</v>
      </c>
      <c r="F251" s="83" t="s">
        <v>933</v>
      </c>
      <c r="G251" s="83" t="s">
        <v>729</v>
      </c>
      <c r="H251" s="83" t="s">
        <v>39</v>
      </c>
      <c r="I251" s="83" t="s">
        <v>7</v>
      </c>
      <c r="J251" s="83" t="s">
        <v>1035</v>
      </c>
      <c r="K251" s="83" t="s">
        <v>345</v>
      </c>
      <c r="L251" s="83" t="s">
        <v>14</v>
      </c>
      <c r="M251" s="83" t="s">
        <v>14</v>
      </c>
      <c r="O251" s="81"/>
      <c r="P251" s="57" t="s">
        <v>400</v>
      </c>
      <c r="Q251" s="57" t="s">
        <v>400</v>
      </c>
      <c r="R251" s="57" t="s">
        <v>400</v>
      </c>
      <c r="S251" s="57" t="s">
        <v>400</v>
      </c>
      <c r="T251" s="57" t="s">
        <v>400</v>
      </c>
      <c r="U251" s="57" t="s">
        <v>371</v>
      </c>
      <c r="V251" s="57" t="s">
        <v>400</v>
      </c>
    </row>
    <row r="252" spans="1:22" s="83" customFormat="1" ht="25.5" customHeight="1" x14ac:dyDescent="0.35">
      <c r="A252" s="121" t="s">
        <v>158</v>
      </c>
      <c r="B252" s="41" t="s">
        <v>291</v>
      </c>
      <c r="C252" s="41">
        <v>2019</v>
      </c>
      <c r="D252" s="67" t="s">
        <v>1208</v>
      </c>
      <c r="E252" s="41" t="s">
        <v>292</v>
      </c>
      <c r="F252" s="57" t="s">
        <v>934</v>
      </c>
      <c r="G252" s="57" t="s">
        <v>929</v>
      </c>
      <c r="H252" s="57" t="s">
        <v>39</v>
      </c>
      <c r="I252" s="57" t="s">
        <v>7</v>
      </c>
      <c r="J252" s="57" t="s">
        <v>325</v>
      </c>
      <c r="K252" s="57" t="s">
        <v>345</v>
      </c>
      <c r="L252" s="57" t="s">
        <v>14</v>
      </c>
      <c r="M252" s="57" t="s">
        <v>14</v>
      </c>
      <c r="N252" s="57"/>
      <c r="O252" s="81"/>
      <c r="P252" s="57" t="s">
        <v>400</v>
      </c>
      <c r="Q252" s="57" t="s">
        <v>400</v>
      </c>
      <c r="R252" s="57" t="s">
        <v>400</v>
      </c>
      <c r="S252" s="57" t="s">
        <v>400</v>
      </c>
      <c r="T252" s="57" t="s">
        <v>400</v>
      </c>
      <c r="U252" s="57" t="s">
        <v>292</v>
      </c>
      <c r="V252" s="57" t="s">
        <v>400</v>
      </c>
    </row>
    <row r="253" spans="1:22" s="57" customFormat="1" ht="25.5" customHeight="1" x14ac:dyDescent="0.35">
      <c r="A253" s="127" t="s">
        <v>158</v>
      </c>
      <c r="B253" s="104" t="s">
        <v>291</v>
      </c>
      <c r="C253" s="104">
        <v>2019</v>
      </c>
      <c r="D253" s="105" t="s">
        <v>1209</v>
      </c>
      <c r="E253" s="104" t="s">
        <v>292</v>
      </c>
      <c r="F253" s="83" t="s">
        <v>935</v>
      </c>
      <c r="G253" s="83" t="s">
        <v>929</v>
      </c>
      <c r="H253" s="83" t="s">
        <v>39</v>
      </c>
      <c r="I253" s="83" t="s">
        <v>7</v>
      </c>
      <c r="J253" s="83" t="s">
        <v>325</v>
      </c>
      <c r="K253" s="83" t="s">
        <v>345</v>
      </c>
      <c r="L253" s="83" t="s">
        <v>14</v>
      </c>
      <c r="M253" s="83" t="s">
        <v>14</v>
      </c>
      <c r="O253" s="81"/>
      <c r="P253" s="57" t="s">
        <v>400</v>
      </c>
      <c r="Q253" s="57" t="s">
        <v>400</v>
      </c>
      <c r="R253" s="57" t="s">
        <v>400</v>
      </c>
      <c r="S253" s="57" t="s">
        <v>400</v>
      </c>
      <c r="T253" s="57" t="s">
        <v>400</v>
      </c>
      <c r="U253" s="57" t="s">
        <v>292</v>
      </c>
      <c r="V253" s="57" t="s">
        <v>400</v>
      </c>
    </row>
    <row r="254" spans="1:22" s="83" customFormat="1" ht="25.5" customHeight="1" x14ac:dyDescent="0.35">
      <c r="A254" s="121" t="s">
        <v>158</v>
      </c>
      <c r="B254" s="41" t="s">
        <v>291</v>
      </c>
      <c r="C254" s="41">
        <v>2019</v>
      </c>
      <c r="D254" s="67" t="s">
        <v>1210</v>
      </c>
      <c r="E254" s="41" t="s">
        <v>292</v>
      </c>
      <c r="F254" s="57" t="s">
        <v>1081</v>
      </c>
      <c r="G254" s="57" t="s">
        <v>929</v>
      </c>
      <c r="H254" s="57" t="s">
        <v>39</v>
      </c>
      <c r="I254" s="57" t="s">
        <v>7</v>
      </c>
      <c r="J254" s="57" t="s">
        <v>325</v>
      </c>
      <c r="K254" s="57" t="s">
        <v>345</v>
      </c>
      <c r="L254" s="57" t="s">
        <v>14</v>
      </c>
      <c r="M254" s="57" t="s">
        <v>14</v>
      </c>
      <c r="N254" s="57"/>
      <c r="O254" s="81"/>
      <c r="P254" s="57" t="s">
        <v>400</v>
      </c>
      <c r="Q254" s="57" t="s">
        <v>400</v>
      </c>
      <c r="R254" s="57" t="s">
        <v>400</v>
      </c>
      <c r="S254" s="57" t="s">
        <v>400</v>
      </c>
      <c r="T254" s="57" t="s">
        <v>400</v>
      </c>
      <c r="U254" s="57" t="s">
        <v>292</v>
      </c>
      <c r="V254" s="57" t="s">
        <v>400</v>
      </c>
    </row>
    <row r="255" spans="1:22" s="57" customFormat="1" ht="25.5" customHeight="1" x14ac:dyDescent="0.35">
      <c r="A255" s="127" t="s">
        <v>158</v>
      </c>
      <c r="B255" s="104" t="s">
        <v>291</v>
      </c>
      <c r="C255" s="104">
        <v>2019</v>
      </c>
      <c r="D255" s="105" t="s">
        <v>936</v>
      </c>
      <c r="E255" s="104" t="s">
        <v>292</v>
      </c>
      <c r="F255" s="83" t="s">
        <v>937</v>
      </c>
      <c r="G255" s="83" t="s">
        <v>729</v>
      </c>
      <c r="H255" s="83" t="s">
        <v>39</v>
      </c>
      <c r="I255" s="83" t="s">
        <v>7</v>
      </c>
      <c r="J255" s="83" t="s">
        <v>1036</v>
      </c>
      <c r="K255" s="83" t="s">
        <v>345</v>
      </c>
      <c r="L255" s="83" t="s">
        <v>14</v>
      </c>
      <c r="M255" s="83" t="s">
        <v>14</v>
      </c>
      <c r="O255" s="81"/>
      <c r="P255" s="57" t="s">
        <v>400</v>
      </c>
      <c r="Q255" s="57" t="s">
        <v>400</v>
      </c>
      <c r="R255" s="57" t="s">
        <v>400</v>
      </c>
      <c r="S255" s="57" t="s">
        <v>400</v>
      </c>
      <c r="T255" s="57" t="s">
        <v>400</v>
      </c>
      <c r="U255" s="57" t="s">
        <v>292</v>
      </c>
      <c r="V255" s="57" t="s">
        <v>400</v>
      </c>
    </row>
    <row r="256" spans="1:22" s="83" customFormat="1" ht="25.5" customHeight="1" x14ac:dyDescent="0.35">
      <c r="A256" s="121" t="s">
        <v>158</v>
      </c>
      <c r="B256" s="41" t="s">
        <v>291</v>
      </c>
      <c r="C256" s="41">
        <v>2019</v>
      </c>
      <c r="D256" s="67" t="s">
        <v>938</v>
      </c>
      <c r="E256" s="41" t="s">
        <v>371</v>
      </c>
      <c r="F256" s="57" t="s">
        <v>939</v>
      </c>
      <c r="G256" s="57" t="s">
        <v>729</v>
      </c>
      <c r="H256" s="57" t="s">
        <v>39</v>
      </c>
      <c r="I256" s="57" t="s">
        <v>7</v>
      </c>
      <c r="J256" s="57" t="s">
        <v>1036</v>
      </c>
      <c r="K256" s="57" t="s">
        <v>345</v>
      </c>
      <c r="L256" s="57" t="s">
        <v>14</v>
      </c>
      <c r="M256" s="57" t="s">
        <v>14</v>
      </c>
      <c r="N256" s="57"/>
      <c r="O256" s="81"/>
      <c r="P256" s="57" t="s">
        <v>400</v>
      </c>
      <c r="Q256" s="57" t="s">
        <v>400</v>
      </c>
      <c r="R256" s="57" t="s">
        <v>400</v>
      </c>
      <c r="S256" s="57" t="s">
        <v>400</v>
      </c>
      <c r="T256" s="57" t="s">
        <v>400</v>
      </c>
      <c r="U256" s="57" t="s">
        <v>371</v>
      </c>
      <c r="V256" s="57" t="s">
        <v>400</v>
      </c>
    </row>
    <row r="257" spans="1:22" s="57" customFormat="1" ht="25.5" customHeight="1" x14ac:dyDescent="0.35">
      <c r="A257" s="127" t="s">
        <v>148</v>
      </c>
      <c r="B257" s="104" t="s">
        <v>291</v>
      </c>
      <c r="C257" s="104">
        <v>2019</v>
      </c>
      <c r="D257" s="105" t="s">
        <v>940</v>
      </c>
      <c r="E257" s="104" t="s">
        <v>292</v>
      </c>
      <c r="F257" s="83" t="s">
        <v>941</v>
      </c>
      <c r="G257" s="83" t="s">
        <v>942</v>
      </c>
      <c r="H257" s="83" t="s">
        <v>39</v>
      </c>
      <c r="I257" s="83" t="s">
        <v>605</v>
      </c>
      <c r="J257" s="83" t="s">
        <v>628</v>
      </c>
      <c r="K257" s="83" t="s">
        <v>344</v>
      </c>
      <c r="L257" s="83" t="s">
        <v>13</v>
      </c>
      <c r="M257" s="83" t="s">
        <v>14</v>
      </c>
      <c r="O257" s="81"/>
      <c r="P257" s="57" t="s">
        <v>400</v>
      </c>
      <c r="Q257" s="57" t="s">
        <v>400</v>
      </c>
      <c r="R257" s="57" t="s">
        <v>400</v>
      </c>
      <c r="S257" s="57" t="s">
        <v>400</v>
      </c>
      <c r="T257" s="57" t="s">
        <v>400</v>
      </c>
      <c r="V257" s="57" t="s">
        <v>400</v>
      </c>
    </row>
    <row r="258" spans="1:22" s="83" customFormat="1" ht="25.5" customHeight="1" x14ac:dyDescent="0.35">
      <c r="A258" s="121" t="s">
        <v>148</v>
      </c>
      <c r="B258" s="41" t="s">
        <v>291</v>
      </c>
      <c r="C258" s="41">
        <v>2019</v>
      </c>
      <c r="D258" s="67" t="s">
        <v>943</v>
      </c>
      <c r="E258" s="41" t="s">
        <v>370</v>
      </c>
      <c r="F258" s="57" t="s">
        <v>944</v>
      </c>
      <c r="G258" s="57" t="s">
        <v>945</v>
      </c>
      <c r="H258" s="57" t="s">
        <v>39</v>
      </c>
      <c r="I258" s="57" t="s">
        <v>605</v>
      </c>
      <c r="J258" s="57" t="s">
        <v>628</v>
      </c>
      <c r="K258" s="57" t="s">
        <v>344</v>
      </c>
      <c r="L258" s="57" t="s">
        <v>13</v>
      </c>
      <c r="M258" s="57" t="s">
        <v>14</v>
      </c>
      <c r="N258" s="57"/>
      <c r="O258" s="81"/>
      <c r="P258" s="57" t="s">
        <v>400</v>
      </c>
      <c r="Q258" s="57" t="s">
        <v>400</v>
      </c>
      <c r="R258" s="57" t="s">
        <v>400</v>
      </c>
      <c r="S258" s="57" t="s">
        <v>400</v>
      </c>
      <c r="T258" s="57" t="s">
        <v>400</v>
      </c>
      <c r="U258" s="57"/>
      <c r="V258" s="57" t="s">
        <v>400</v>
      </c>
    </row>
    <row r="259" spans="1:22" s="57" customFormat="1" ht="25.5" customHeight="1" x14ac:dyDescent="0.35">
      <c r="A259" s="127" t="s">
        <v>148</v>
      </c>
      <c r="B259" s="104" t="s">
        <v>291</v>
      </c>
      <c r="C259" s="104">
        <v>2019</v>
      </c>
      <c r="D259" s="105" t="s">
        <v>946</v>
      </c>
      <c r="E259" s="104" t="s">
        <v>292</v>
      </c>
      <c r="F259" s="83" t="s">
        <v>947</v>
      </c>
      <c r="G259" s="83" t="s">
        <v>945</v>
      </c>
      <c r="H259" s="83" t="s">
        <v>39</v>
      </c>
      <c r="I259" s="83" t="s">
        <v>605</v>
      </c>
      <c r="J259" s="83" t="s">
        <v>628</v>
      </c>
      <c r="K259" s="83" t="s">
        <v>344</v>
      </c>
      <c r="L259" s="83" t="s">
        <v>13</v>
      </c>
      <c r="M259" s="83" t="s">
        <v>14</v>
      </c>
      <c r="O259" s="81"/>
      <c r="P259" s="57" t="s">
        <v>400</v>
      </c>
      <c r="Q259" s="57" t="s">
        <v>400</v>
      </c>
      <c r="R259" s="57" t="s">
        <v>400</v>
      </c>
      <c r="S259" s="57" t="s">
        <v>400</v>
      </c>
      <c r="T259" s="57" t="s">
        <v>400</v>
      </c>
      <c r="U259" s="57" t="s">
        <v>292</v>
      </c>
      <c r="V259" s="57" t="s">
        <v>400</v>
      </c>
    </row>
    <row r="260" spans="1:22" s="82" customFormat="1" ht="31.5" customHeight="1" x14ac:dyDescent="0.35">
      <c r="A260" s="120" t="s">
        <v>148</v>
      </c>
      <c r="B260" s="44" t="s">
        <v>291</v>
      </c>
      <c r="C260" s="44">
        <v>2019</v>
      </c>
      <c r="D260" s="84" t="s">
        <v>948</v>
      </c>
      <c r="E260" s="44" t="s">
        <v>292</v>
      </c>
      <c r="F260" s="59" t="s">
        <v>949</v>
      </c>
      <c r="G260" s="59" t="s">
        <v>945</v>
      </c>
      <c r="H260" s="59" t="s">
        <v>39</v>
      </c>
      <c r="I260" s="59" t="s">
        <v>605</v>
      </c>
      <c r="J260" s="59" t="s">
        <v>628</v>
      </c>
      <c r="K260" s="59" t="s">
        <v>339</v>
      </c>
      <c r="L260" s="59" t="s">
        <v>13</v>
      </c>
      <c r="M260" s="59" t="s">
        <v>14</v>
      </c>
      <c r="N260" s="83"/>
      <c r="P260" s="83" t="s">
        <v>400</v>
      </c>
      <c r="Q260" s="83" t="s">
        <v>400</v>
      </c>
      <c r="R260" s="83" t="s">
        <v>400</v>
      </c>
      <c r="S260" s="83" t="s">
        <v>400</v>
      </c>
      <c r="T260" s="83" t="s">
        <v>400</v>
      </c>
      <c r="U260" s="83"/>
      <c r="V260" s="83" t="s">
        <v>400</v>
      </c>
    </row>
    <row r="261" spans="1:22" s="57" customFormat="1" ht="25.5" customHeight="1" x14ac:dyDescent="0.35">
      <c r="A261" s="127" t="s">
        <v>148</v>
      </c>
      <c r="B261" s="104" t="s">
        <v>291</v>
      </c>
      <c r="C261" s="104">
        <v>2019</v>
      </c>
      <c r="D261" s="105" t="s">
        <v>950</v>
      </c>
      <c r="E261" s="104" t="s">
        <v>292</v>
      </c>
      <c r="F261" s="83" t="s">
        <v>951</v>
      </c>
      <c r="G261" s="83" t="s">
        <v>945</v>
      </c>
      <c r="H261" s="83" t="s">
        <v>39</v>
      </c>
      <c r="I261" s="83" t="s">
        <v>605</v>
      </c>
      <c r="J261" s="83" t="s">
        <v>628</v>
      </c>
      <c r="K261" s="83" t="s">
        <v>344</v>
      </c>
      <c r="L261" s="83" t="s">
        <v>13</v>
      </c>
      <c r="M261" s="83" t="s">
        <v>14</v>
      </c>
      <c r="O261" s="81"/>
      <c r="P261" s="57" t="s">
        <v>400</v>
      </c>
      <c r="Q261" s="57" t="s">
        <v>400</v>
      </c>
      <c r="R261" s="57" t="s">
        <v>400</v>
      </c>
      <c r="S261" s="57" t="s">
        <v>400</v>
      </c>
      <c r="T261" s="57" t="s">
        <v>400</v>
      </c>
      <c r="U261" s="57" t="s">
        <v>292</v>
      </c>
      <c r="V261" s="57" t="s">
        <v>400</v>
      </c>
    </row>
    <row r="262" spans="1:22" s="83" customFormat="1" ht="25.5" customHeight="1" x14ac:dyDescent="0.35">
      <c r="A262" s="120" t="s">
        <v>148</v>
      </c>
      <c r="B262" s="44" t="s">
        <v>291</v>
      </c>
      <c r="C262" s="44">
        <v>2019</v>
      </c>
      <c r="D262" s="84">
        <v>1424</v>
      </c>
      <c r="E262" s="44" t="s">
        <v>292</v>
      </c>
      <c r="F262" s="59" t="s">
        <v>967</v>
      </c>
      <c r="G262" s="59" t="s">
        <v>1040</v>
      </c>
      <c r="H262" s="59" t="s">
        <v>39</v>
      </c>
      <c r="I262" s="59" t="s">
        <v>7</v>
      </c>
      <c r="J262" s="59" t="s">
        <v>326</v>
      </c>
      <c r="K262" s="59" t="s">
        <v>344</v>
      </c>
      <c r="L262" s="59" t="s">
        <v>14</v>
      </c>
      <c r="M262" s="59" t="s">
        <v>14</v>
      </c>
      <c r="O262" s="82"/>
      <c r="P262" s="83" t="s">
        <v>400</v>
      </c>
      <c r="Q262" s="83" t="s">
        <v>400</v>
      </c>
      <c r="R262" s="83" t="s">
        <v>400</v>
      </c>
      <c r="S262" s="83" t="s">
        <v>400</v>
      </c>
      <c r="T262" s="83" t="s">
        <v>400</v>
      </c>
      <c r="U262" s="59" t="s">
        <v>292</v>
      </c>
      <c r="V262" s="83" t="s">
        <v>400</v>
      </c>
    </row>
    <row r="263" spans="1:22" s="81" customFormat="1" ht="27" customHeight="1" x14ac:dyDescent="0.35">
      <c r="A263" s="127" t="s">
        <v>148</v>
      </c>
      <c r="B263" s="104" t="s">
        <v>291</v>
      </c>
      <c r="C263" s="104">
        <v>2019</v>
      </c>
      <c r="D263" s="105">
        <v>1425</v>
      </c>
      <c r="E263" s="104" t="s">
        <v>292</v>
      </c>
      <c r="F263" s="83" t="s">
        <v>968</v>
      </c>
      <c r="G263" s="83" t="s">
        <v>1040</v>
      </c>
      <c r="H263" s="83" t="s">
        <v>39</v>
      </c>
      <c r="I263" s="83" t="s">
        <v>7</v>
      </c>
      <c r="J263" s="83" t="s">
        <v>326</v>
      </c>
      <c r="K263" s="83" t="s">
        <v>344</v>
      </c>
      <c r="L263" s="83" t="s">
        <v>14</v>
      </c>
      <c r="M263" s="83" t="s">
        <v>14</v>
      </c>
      <c r="N263" s="57"/>
      <c r="P263" s="57" t="s">
        <v>400</v>
      </c>
      <c r="Q263" s="57" t="s">
        <v>400</v>
      </c>
      <c r="R263" s="57" t="s">
        <v>400</v>
      </c>
      <c r="S263" s="57" t="s">
        <v>400</v>
      </c>
      <c r="T263" s="57" t="s">
        <v>400</v>
      </c>
      <c r="U263" s="138" t="s">
        <v>292</v>
      </c>
      <c r="V263" s="57" t="s">
        <v>400</v>
      </c>
    </row>
    <row r="264" spans="1:22" s="83" customFormat="1" ht="25.5" customHeight="1" x14ac:dyDescent="0.35">
      <c r="A264" s="118" t="s">
        <v>63</v>
      </c>
      <c r="B264" s="44" t="s">
        <v>291</v>
      </c>
      <c r="C264" s="44">
        <v>2019</v>
      </c>
      <c r="D264" s="60" t="s">
        <v>807</v>
      </c>
      <c r="E264" s="44" t="s">
        <v>292</v>
      </c>
      <c r="F264" s="59" t="s">
        <v>808</v>
      </c>
      <c r="G264" s="44" t="s">
        <v>125</v>
      </c>
      <c r="H264" s="44" t="s">
        <v>39</v>
      </c>
      <c r="I264" s="44" t="s">
        <v>8</v>
      </c>
      <c r="J264" s="44" t="s">
        <v>1084</v>
      </c>
      <c r="K264" s="44" t="s">
        <v>339</v>
      </c>
      <c r="L264" s="44" t="s">
        <v>14</v>
      </c>
      <c r="M264" s="44" t="s">
        <v>14</v>
      </c>
      <c r="N264" s="104"/>
      <c r="O264" s="93"/>
      <c r="P264" s="104" t="s">
        <v>400</v>
      </c>
      <c r="Q264" s="104" t="s">
        <v>400</v>
      </c>
      <c r="R264" s="104" t="s">
        <v>400</v>
      </c>
      <c r="S264" s="104" t="s">
        <v>400</v>
      </c>
      <c r="T264" s="104" t="s">
        <v>400</v>
      </c>
      <c r="U264" s="59" t="s">
        <v>292</v>
      </c>
      <c r="V264" s="104" t="s">
        <v>400</v>
      </c>
    </row>
    <row r="265" spans="1:22" s="57" customFormat="1" ht="25.5" customHeight="1" x14ac:dyDescent="0.35">
      <c r="A265" s="128" t="s">
        <v>63</v>
      </c>
      <c r="B265" s="104" t="s">
        <v>291</v>
      </c>
      <c r="C265" s="104">
        <v>2019</v>
      </c>
      <c r="D265" s="106" t="s">
        <v>809</v>
      </c>
      <c r="E265" s="104" t="s">
        <v>584</v>
      </c>
      <c r="F265" s="83" t="s">
        <v>810</v>
      </c>
      <c r="G265" s="104" t="s">
        <v>811</v>
      </c>
      <c r="H265" s="104" t="s">
        <v>39</v>
      </c>
      <c r="I265" s="104" t="s">
        <v>7</v>
      </c>
      <c r="J265" s="104" t="s">
        <v>627</v>
      </c>
      <c r="K265" s="104" t="s">
        <v>339</v>
      </c>
      <c r="L265" s="104" t="s">
        <v>14</v>
      </c>
      <c r="M265" s="104" t="s">
        <v>14</v>
      </c>
      <c r="N265" s="41"/>
      <c r="O265" s="89"/>
      <c r="P265" s="41" t="s">
        <v>400</v>
      </c>
      <c r="Q265" s="41" t="s">
        <v>400</v>
      </c>
      <c r="R265" s="41" t="s">
        <v>400</v>
      </c>
      <c r="S265" s="41" t="s">
        <v>400</v>
      </c>
      <c r="T265" s="41" t="s">
        <v>400</v>
      </c>
      <c r="U265" s="138" t="s">
        <v>584</v>
      </c>
      <c r="V265" s="41" t="s">
        <v>400</v>
      </c>
    </row>
    <row r="266" spans="1:22" s="83" customFormat="1" ht="25.5" customHeight="1" x14ac:dyDescent="0.35">
      <c r="A266" s="118" t="s">
        <v>63</v>
      </c>
      <c r="B266" s="44" t="s">
        <v>291</v>
      </c>
      <c r="C266" s="44">
        <v>2019</v>
      </c>
      <c r="D266" s="60" t="s">
        <v>812</v>
      </c>
      <c r="E266" s="44" t="s">
        <v>292</v>
      </c>
      <c r="F266" s="59" t="s">
        <v>813</v>
      </c>
      <c r="G266" s="44" t="s">
        <v>125</v>
      </c>
      <c r="H266" s="44" t="s">
        <v>39</v>
      </c>
      <c r="I266" s="44" t="s">
        <v>8</v>
      </c>
      <c r="J266" s="44" t="s">
        <v>326</v>
      </c>
      <c r="K266" s="44" t="s">
        <v>339</v>
      </c>
      <c r="L266" s="44" t="s">
        <v>14</v>
      </c>
      <c r="M266" s="44" t="s">
        <v>14</v>
      </c>
      <c r="N266" s="104"/>
      <c r="O266" s="93"/>
      <c r="P266" s="104" t="s">
        <v>400</v>
      </c>
      <c r="Q266" s="104" t="s">
        <v>400</v>
      </c>
      <c r="R266" s="104" t="s">
        <v>400</v>
      </c>
      <c r="S266" s="104" t="s">
        <v>400</v>
      </c>
      <c r="T266" s="104" t="s">
        <v>400</v>
      </c>
      <c r="U266" s="59" t="s">
        <v>292</v>
      </c>
      <c r="V266" s="104" t="s">
        <v>400</v>
      </c>
    </row>
    <row r="267" spans="1:22" s="57" customFormat="1" ht="25.5" customHeight="1" x14ac:dyDescent="0.35">
      <c r="A267" s="128" t="s">
        <v>63</v>
      </c>
      <c r="B267" s="104" t="s">
        <v>291</v>
      </c>
      <c r="C267" s="104">
        <v>2019</v>
      </c>
      <c r="D267" s="106" t="s">
        <v>814</v>
      </c>
      <c r="E267" s="104" t="s">
        <v>292</v>
      </c>
      <c r="F267" s="83" t="s">
        <v>815</v>
      </c>
      <c r="G267" s="104" t="s">
        <v>125</v>
      </c>
      <c r="H267" s="104" t="s">
        <v>39</v>
      </c>
      <c r="I267" s="104" t="s">
        <v>10</v>
      </c>
      <c r="J267" s="104" t="s">
        <v>326</v>
      </c>
      <c r="K267" s="104" t="s">
        <v>339</v>
      </c>
      <c r="L267" s="104" t="s">
        <v>14</v>
      </c>
      <c r="M267" s="104" t="s">
        <v>13</v>
      </c>
      <c r="N267" s="104" t="s">
        <v>14</v>
      </c>
      <c r="O267" s="89"/>
      <c r="P267" s="41" t="s">
        <v>1057</v>
      </c>
      <c r="Q267" s="41" t="s">
        <v>64</v>
      </c>
      <c r="R267" s="41" t="s">
        <v>14</v>
      </c>
      <c r="S267" s="41" t="s">
        <v>1066</v>
      </c>
      <c r="T267" s="104" t="s">
        <v>400</v>
      </c>
      <c r="U267" s="57" t="s">
        <v>292</v>
      </c>
      <c r="V267" s="104" t="s">
        <v>400</v>
      </c>
    </row>
    <row r="268" spans="1:22" s="83" customFormat="1" ht="25.5" customHeight="1" x14ac:dyDescent="0.35">
      <c r="A268" s="118" t="s">
        <v>63</v>
      </c>
      <c r="B268" s="44" t="s">
        <v>291</v>
      </c>
      <c r="C268" s="44">
        <v>2019</v>
      </c>
      <c r="D268" s="60" t="s">
        <v>818</v>
      </c>
      <c r="E268" s="44" t="s">
        <v>584</v>
      </c>
      <c r="F268" s="59" t="s">
        <v>819</v>
      </c>
      <c r="G268" s="44" t="s">
        <v>134</v>
      </c>
      <c r="H268" s="44" t="s">
        <v>39</v>
      </c>
      <c r="I268" s="44" t="s">
        <v>7</v>
      </c>
      <c r="J268" s="44" t="s">
        <v>326</v>
      </c>
      <c r="K268" s="44" t="s">
        <v>338</v>
      </c>
      <c r="L268" s="44" t="s">
        <v>14</v>
      </c>
      <c r="M268" s="44" t="s">
        <v>13</v>
      </c>
      <c r="N268" s="44" t="s">
        <v>14</v>
      </c>
      <c r="O268" s="93"/>
      <c r="P268" s="44" t="s">
        <v>14</v>
      </c>
      <c r="Q268" s="44" t="s">
        <v>1056</v>
      </c>
      <c r="R268" s="44" t="s">
        <v>14</v>
      </c>
      <c r="S268" s="44" t="s">
        <v>1058</v>
      </c>
      <c r="T268" s="104" t="s">
        <v>400</v>
      </c>
      <c r="U268" s="59" t="s">
        <v>584</v>
      </c>
      <c r="V268" s="104" t="s">
        <v>400</v>
      </c>
    </row>
    <row r="269" spans="1:22" s="57" customFormat="1" ht="25.5" customHeight="1" x14ac:dyDescent="0.35">
      <c r="A269" s="127" t="s">
        <v>63</v>
      </c>
      <c r="B269" s="104" t="s">
        <v>291</v>
      </c>
      <c r="C269" s="104">
        <v>2019</v>
      </c>
      <c r="D269" s="105" t="s">
        <v>820</v>
      </c>
      <c r="E269" s="104" t="s">
        <v>584</v>
      </c>
      <c r="F269" s="83" t="s">
        <v>821</v>
      </c>
      <c r="G269" s="83" t="s">
        <v>134</v>
      </c>
      <c r="H269" s="83" t="s">
        <v>39</v>
      </c>
      <c r="I269" s="83" t="s">
        <v>7</v>
      </c>
      <c r="J269" s="83" t="s">
        <v>326</v>
      </c>
      <c r="K269" s="83" t="s">
        <v>706</v>
      </c>
      <c r="L269" s="83" t="s">
        <v>14</v>
      </c>
      <c r="M269" s="83" t="s">
        <v>14</v>
      </c>
      <c r="N269" s="59"/>
      <c r="O269" s="85"/>
      <c r="P269" s="59" t="s">
        <v>400</v>
      </c>
      <c r="Q269" s="59" t="s">
        <v>400</v>
      </c>
      <c r="R269" s="59" t="s">
        <v>400</v>
      </c>
      <c r="S269" s="59" t="s">
        <v>400</v>
      </c>
      <c r="T269" s="59" t="s">
        <v>400</v>
      </c>
      <c r="U269" s="138" t="s">
        <v>584</v>
      </c>
      <c r="V269" s="59" t="s">
        <v>400</v>
      </c>
    </row>
    <row r="270" spans="1:22" s="83" customFormat="1" ht="25.5" customHeight="1" x14ac:dyDescent="0.35">
      <c r="A270" s="118" t="s">
        <v>63</v>
      </c>
      <c r="B270" s="44" t="s">
        <v>291</v>
      </c>
      <c r="C270" s="44">
        <v>2019</v>
      </c>
      <c r="D270" s="60" t="s">
        <v>816</v>
      </c>
      <c r="E270" s="44" t="s">
        <v>292</v>
      </c>
      <c r="F270" s="59" t="s">
        <v>817</v>
      </c>
      <c r="G270" s="44" t="s">
        <v>125</v>
      </c>
      <c r="H270" s="44" t="s">
        <v>39</v>
      </c>
      <c r="I270" s="44" t="s">
        <v>8</v>
      </c>
      <c r="J270" s="44" t="s">
        <v>326</v>
      </c>
      <c r="K270" s="44" t="s">
        <v>339</v>
      </c>
      <c r="L270" s="44" t="s">
        <v>14</v>
      </c>
      <c r="M270" s="44" t="s">
        <v>14</v>
      </c>
      <c r="N270" s="104"/>
      <c r="O270" s="93"/>
      <c r="P270" s="104" t="s">
        <v>400</v>
      </c>
      <c r="Q270" s="104" t="s">
        <v>400</v>
      </c>
      <c r="R270" s="104" t="s">
        <v>400</v>
      </c>
      <c r="S270" s="104" t="s">
        <v>400</v>
      </c>
      <c r="T270" s="104" t="s">
        <v>400</v>
      </c>
      <c r="U270" s="59" t="s">
        <v>292</v>
      </c>
      <c r="V270" s="104" t="s">
        <v>400</v>
      </c>
    </row>
    <row r="271" spans="1:22" s="57" customFormat="1" ht="25.5" customHeight="1" x14ac:dyDescent="0.35">
      <c r="A271" s="127" t="s">
        <v>63</v>
      </c>
      <c r="B271" s="104" t="s">
        <v>291</v>
      </c>
      <c r="C271" s="104">
        <v>2019</v>
      </c>
      <c r="D271" s="105" t="s">
        <v>822</v>
      </c>
      <c r="E271" s="104" t="s">
        <v>292</v>
      </c>
      <c r="F271" s="83" t="s">
        <v>823</v>
      </c>
      <c r="G271" s="83" t="s">
        <v>125</v>
      </c>
      <c r="H271" s="83" t="s">
        <v>39</v>
      </c>
      <c r="I271" s="83" t="s">
        <v>10</v>
      </c>
      <c r="J271" s="83" t="s">
        <v>326</v>
      </c>
      <c r="K271" s="83" t="s">
        <v>339</v>
      </c>
      <c r="L271" s="83" t="s">
        <v>14</v>
      </c>
      <c r="M271" s="83" t="s">
        <v>13</v>
      </c>
      <c r="N271" s="83" t="s">
        <v>14</v>
      </c>
      <c r="O271" s="85"/>
      <c r="P271" s="83" t="s">
        <v>14</v>
      </c>
      <c r="Q271" s="83" t="s">
        <v>64</v>
      </c>
      <c r="R271" s="83" t="s">
        <v>14</v>
      </c>
      <c r="S271" s="83" t="s">
        <v>1058</v>
      </c>
      <c r="T271" s="59" t="s">
        <v>400</v>
      </c>
      <c r="U271" s="138" t="s">
        <v>292</v>
      </c>
      <c r="V271" s="59" t="s">
        <v>400</v>
      </c>
    </row>
    <row r="272" spans="1:22" s="83" customFormat="1" ht="25.5" customHeight="1" x14ac:dyDescent="0.35">
      <c r="A272" s="118" t="s">
        <v>63</v>
      </c>
      <c r="B272" s="91" t="s">
        <v>291</v>
      </c>
      <c r="C272" s="91">
        <v>2019</v>
      </c>
      <c r="D272" s="140" t="s">
        <v>824</v>
      </c>
      <c r="E272" s="91" t="s">
        <v>292</v>
      </c>
      <c r="F272" s="85" t="s">
        <v>825</v>
      </c>
      <c r="G272" s="85" t="s">
        <v>731</v>
      </c>
      <c r="H272" s="85" t="s">
        <v>25</v>
      </c>
      <c r="I272" s="85" t="s">
        <v>10</v>
      </c>
      <c r="J272" s="59" t="s">
        <v>330</v>
      </c>
      <c r="K272" s="85" t="s">
        <v>343</v>
      </c>
      <c r="L272" s="85" t="s">
        <v>13</v>
      </c>
      <c r="M272" s="85" t="s">
        <v>13</v>
      </c>
      <c r="N272" s="85" t="s">
        <v>13</v>
      </c>
      <c r="O272" s="85" t="s">
        <v>438</v>
      </c>
      <c r="P272" s="85" t="s">
        <v>13</v>
      </c>
      <c r="Q272" s="59" t="s">
        <v>1059</v>
      </c>
      <c r="R272" s="85" t="s">
        <v>14</v>
      </c>
      <c r="S272" s="59" t="s">
        <v>1177</v>
      </c>
      <c r="T272" s="83" t="s">
        <v>400</v>
      </c>
      <c r="U272" s="85" t="s">
        <v>292</v>
      </c>
      <c r="V272" s="82" t="s">
        <v>400</v>
      </c>
    </row>
    <row r="273" spans="1:22" s="57" customFormat="1" ht="25.5" customHeight="1" x14ac:dyDescent="0.35">
      <c r="A273" s="127" t="s">
        <v>63</v>
      </c>
      <c r="B273" s="104" t="s">
        <v>291</v>
      </c>
      <c r="C273" s="104">
        <v>2019</v>
      </c>
      <c r="D273" s="105" t="s">
        <v>826</v>
      </c>
      <c r="E273" s="104" t="s">
        <v>292</v>
      </c>
      <c r="F273" s="83" t="s">
        <v>827</v>
      </c>
      <c r="G273" s="83" t="s">
        <v>731</v>
      </c>
      <c r="H273" s="83" t="s">
        <v>25</v>
      </c>
      <c r="I273" s="83" t="s">
        <v>10</v>
      </c>
      <c r="J273" s="83" t="s">
        <v>326</v>
      </c>
      <c r="K273" s="83" t="s">
        <v>338</v>
      </c>
      <c r="L273" s="83" t="s">
        <v>13</v>
      </c>
      <c r="M273" s="83" t="s">
        <v>13</v>
      </c>
      <c r="N273" s="83" t="s">
        <v>13</v>
      </c>
      <c r="O273" s="82" t="s">
        <v>438</v>
      </c>
      <c r="P273" s="83" t="s">
        <v>13</v>
      </c>
      <c r="Q273" s="83" t="s">
        <v>1060</v>
      </c>
      <c r="R273" s="83" t="s">
        <v>14</v>
      </c>
      <c r="S273" s="83" t="s">
        <v>1178</v>
      </c>
      <c r="T273" s="59"/>
      <c r="U273" s="138" t="s">
        <v>292</v>
      </c>
      <c r="V273" s="59" t="s">
        <v>400</v>
      </c>
    </row>
    <row r="274" spans="1:22" s="83" customFormat="1" ht="36.75" customHeight="1" x14ac:dyDescent="0.35">
      <c r="A274" s="118" t="s">
        <v>96</v>
      </c>
      <c r="B274" s="41" t="s">
        <v>1068</v>
      </c>
      <c r="C274" s="41">
        <v>2019</v>
      </c>
      <c r="D274" s="43" t="s">
        <v>744</v>
      </c>
      <c r="E274" s="41" t="s">
        <v>113</v>
      </c>
      <c r="F274" s="57" t="s">
        <v>745</v>
      </c>
      <c r="G274" s="41" t="s">
        <v>219</v>
      </c>
      <c r="H274" s="41" t="s">
        <v>25</v>
      </c>
      <c r="I274" s="41" t="s">
        <v>5</v>
      </c>
      <c r="J274" s="41" t="s">
        <v>330</v>
      </c>
      <c r="K274" s="41" t="s">
        <v>334</v>
      </c>
      <c r="L274" s="41" t="s">
        <v>13</v>
      </c>
      <c r="M274" s="41" t="s">
        <v>13</v>
      </c>
      <c r="N274" s="41" t="s">
        <v>13</v>
      </c>
      <c r="O274" s="89" t="s">
        <v>403</v>
      </c>
      <c r="P274" s="41" t="s">
        <v>13</v>
      </c>
      <c r="Q274" s="41" t="s">
        <v>542</v>
      </c>
      <c r="R274" s="41" t="s">
        <v>14</v>
      </c>
      <c r="S274" s="41" t="s">
        <v>543</v>
      </c>
      <c r="T274" s="41"/>
      <c r="U274" s="59" t="s">
        <v>113</v>
      </c>
      <c r="V274" s="41"/>
    </row>
    <row r="275" spans="1:22" s="57" customFormat="1" ht="25.5" customHeight="1" x14ac:dyDescent="0.35">
      <c r="A275" s="128" t="s">
        <v>200</v>
      </c>
      <c r="B275" s="82" t="s">
        <v>291</v>
      </c>
      <c r="C275" s="93">
        <v>2020</v>
      </c>
      <c r="D275" s="134">
        <v>1463</v>
      </c>
      <c r="E275" s="82" t="s">
        <v>370</v>
      </c>
      <c r="F275" s="82" t="s">
        <v>1347</v>
      </c>
      <c r="G275" s="82" t="s">
        <v>1348</v>
      </c>
      <c r="H275" s="82" t="s">
        <v>39</v>
      </c>
      <c r="I275" s="82" t="s">
        <v>10</v>
      </c>
      <c r="J275" s="83" t="s">
        <v>628</v>
      </c>
      <c r="K275" s="82" t="s">
        <v>344</v>
      </c>
      <c r="L275" s="82" t="s">
        <v>13</v>
      </c>
      <c r="M275" s="82" t="s">
        <v>13</v>
      </c>
      <c r="N275" s="82" t="s">
        <v>13</v>
      </c>
      <c r="O275" s="82" t="s">
        <v>403</v>
      </c>
      <c r="P275" s="82" t="s">
        <v>13</v>
      </c>
      <c r="Q275" s="83" t="s">
        <v>1349</v>
      </c>
      <c r="R275" s="82" t="s">
        <v>13</v>
      </c>
      <c r="T275" s="83" t="s">
        <v>1350</v>
      </c>
    </row>
    <row r="276" spans="1:22" s="83" customFormat="1" ht="25.5" customHeight="1" x14ac:dyDescent="0.35">
      <c r="A276" s="118" t="s">
        <v>200</v>
      </c>
      <c r="B276" s="85" t="s">
        <v>291</v>
      </c>
      <c r="C276" s="91">
        <v>2020</v>
      </c>
      <c r="D276" s="141">
        <v>2496</v>
      </c>
      <c r="E276" s="85" t="s">
        <v>370</v>
      </c>
      <c r="F276" s="85" t="s">
        <v>1351</v>
      </c>
      <c r="G276" s="85" t="s">
        <v>1348</v>
      </c>
      <c r="H276" s="85" t="s">
        <v>39</v>
      </c>
      <c r="I276" s="85" t="s">
        <v>10</v>
      </c>
      <c r="J276" s="59" t="s">
        <v>628</v>
      </c>
      <c r="K276" s="85" t="s">
        <v>344</v>
      </c>
      <c r="L276" s="85" t="s">
        <v>13</v>
      </c>
      <c r="M276" s="85" t="s">
        <v>13</v>
      </c>
      <c r="N276" s="85" t="s">
        <v>13</v>
      </c>
      <c r="O276" s="85" t="s">
        <v>403</v>
      </c>
      <c r="P276" s="85" t="s">
        <v>13</v>
      </c>
      <c r="Q276" s="59" t="s">
        <v>1352</v>
      </c>
      <c r="R276" s="85" t="s">
        <v>13</v>
      </c>
      <c r="T276" s="59" t="s">
        <v>1353</v>
      </c>
    </row>
    <row r="277" spans="1:22" s="57" customFormat="1" ht="25.5" customHeight="1" x14ac:dyDescent="0.35">
      <c r="A277" s="128" t="s">
        <v>200</v>
      </c>
      <c r="B277" s="82" t="s">
        <v>291</v>
      </c>
      <c r="C277" s="93">
        <v>2020</v>
      </c>
      <c r="D277" s="134">
        <v>3565</v>
      </c>
      <c r="E277" s="82" t="s">
        <v>370</v>
      </c>
      <c r="F277" s="82" t="s">
        <v>283</v>
      </c>
      <c r="G277" s="82" t="s">
        <v>1381</v>
      </c>
      <c r="H277" s="82" t="s">
        <v>25</v>
      </c>
      <c r="I277" s="82" t="s">
        <v>10</v>
      </c>
      <c r="J277" s="83" t="s">
        <v>480</v>
      </c>
      <c r="K277" s="82" t="s">
        <v>344</v>
      </c>
      <c r="L277" s="82" t="s">
        <v>13</v>
      </c>
      <c r="M277" s="82" t="s">
        <v>13</v>
      </c>
      <c r="N277" s="82" t="s">
        <v>13</v>
      </c>
      <c r="O277" s="82" t="s">
        <v>403</v>
      </c>
      <c r="P277" s="82" t="s">
        <v>13</v>
      </c>
      <c r="Q277" s="83" t="s">
        <v>1382</v>
      </c>
      <c r="R277" s="82" t="s">
        <v>13</v>
      </c>
      <c r="T277" s="83" t="s">
        <v>1350</v>
      </c>
    </row>
    <row r="278" spans="1:22" s="83" customFormat="1" ht="25.5" customHeight="1" x14ac:dyDescent="0.35">
      <c r="A278" s="118" t="s">
        <v>200</v>
      </c>
      <c r="B278" s="85" t="s">
        <v>291</v>
      </c>
      <c r="C278" s="91">
        <v>2020</v>
      </c>
      <c r="D278" s="141">
        <v>2539</v>
      </c>
      <c r="E278" s="85" t="s">
        <v>1383</v>
      </c>
      <c r="F278" s="85" t="s">
        <v>1384</v>
      </c>
      <c r="G278" s="85" t="s">
        <v>1385</v>
      </c>
      <c r="H278" s="85" t="s">
        <v>39</v>
      </c>
      <c r="I278" s="85" t="s">
        <v>10</v>
      </c>
      <c r="J278" s="59" t="s">
        <v>488</v>
      </c>
      <c r="K278" s="85" t="s">
        <v>1386</v>
      </c>
      <c r="L278" s="85" t="s">
        <v>14</v>
      </c>
      <c r="M278" s="85" t="s">
        <v>13</v>
      </c>
      <c r="N278" s="85" t="s">
        <v>13</v>
      </c>
      <c r="O278" s="85" t="s">
        <v>438</v>
      </c>
      <c r="P278" s="85" t="s">
        <v>13</v>
      </c>
      <c r="Q278" s="59" t="s">
        <v>1387</v>
      </c>
      <c r="R278" s="85" t="s">
        <v>14</v>
      </c>
      <c r="S278" s="59" t="s">
        <v>1388</v>
      </c>
    </row>
    <row r="279" spans="1:22" s="57" customFormat="1" ht="25.5" customHeight="1" x14ac:dyDescent="0.35">
      <c r="A279" s="128" t="s">
        <v>200</v>
      </c>
      <c r="B279" s="82" t="s">
        <v>291</v>
      </c>
      <c r="C279" s="93">
        <v>2020</v>
      </c>
      <c r="D279" s="134">
        <v>3566</v>
      </c>
      <c r="E279" s="82" t="s">
        <v>370</v>
      </c>
      <c r="F279" s="82" t="s">
        <v>284</v>
      </c>
      <c r="G279" s="82" t="s">
        <v>103</v>
      </c>
      <c r="H279" s="82" t="s">
        <v>25</v>
      </c>
      <c r="I279" s="82" t="s">
        <v>10</v>
      </c>
      <c r="J279" s="83" t="s">
        <v>480</v>
      </c>
      <c r="K279" s="82" t="s">
        <v>1389</v>
      </c>
      <c r="L279" s="82" t="s">
        <v>13</v>
      </c>
      <c r="M279" s="82" t="s">
        <v>13</v>
      </c>
      <c r="N279" s="82" t="s">
        <v>13</v>
      </c>
      <c r="O279" s="82" t="s">
        <v>403</v>
      </c>
      <c r="P279" s="82" t="s">
        <v>13</v>
      </c>
      <c r="Q279" s="83" t="s">
        <v>1390</v>
      </c>
      <c r="R279" s="82" t="s">
        <v>13</v>
      </c>
      <c r="T279" s="83" t="s">
        <v>1350</v>
      </c>
    </row>
    <row r="280" spans="1:22" s="83" customFormat="1" ht="25.5" customHeight="1" x14ac:dyDescent="0.35">
      <c r="A280" s="118" t="s">
        <v>73</v>
      </c>
      <c r="B280" s="85" t="s">
        <v>291</v>
      </c>
      <c r="C280" s="91">
        <v>2020</v>
      </c>
      <c r="D280" s="141">
        <v>2803</v>
      </c>
      <c r="E280" s="85" t="s">
        <v>370</v>
      </c>
      <c r="F280" s="85" t="s">
        <v>1278</v>
      </c>
      <c r="G280" s="85" t="s">
        <v>1101</v>
      </c>
      <c r="H280" s="85" t="s">
        <v>39</v>
      </c>
      <c r="I280" s="85" t="s">
        <v>7</v>
      </c>
      <c r="J280" s="59" t="s">
        <v>325</v>
      </c>
      <c r="K280" s="85" t="s">
        <v>467</v>
      </c>
      <c r="L280" s="85" t="s">
        <v>14</v>
      </c>
      <c r="M280" s="85" t="s">
        <v>14</v>
      </c>
      <c r="N280" s="82"/>
      <c r="O280" s="82"/>
      <c r="P280" s="85" t="s">
        <v>14</v>
      </c>
      <c r="Q280" s="59" t="s">
        <v>26</v>
      </c>
      <c r="R280" s="85" t="s">
        <v>14</v>
      </c>
      <c r="S280" s="59" t="s">
        <v>1279</v>
      </c>
    </row>
    <row r="281" spans="1:22" s="57" customFormat="1" ht="25.5" customHeight="1" x14ac:dyDescent="0.35">
      <c r="A281" s="128" t="s">
        <v>73</v>
      </c>
      <c r="B281" s="82" t="s">
        <v>291</v>
      </c>
      <c r="C281" s="93">
        <v>2020</v>
      </c>
      <c r="D281" s="134" t="s">
        <v>1391</v>
      </c>
      <c r="E281" s="82" t="s">
        <v>370</v>
      </c>
      <c r="F281" s="82" t="s">
        <v>1280</v>
      </c>
      <c r="G281" s="82" t="s">
        <v>1101</v>
      </c>
      <c r="H281" s="82" t="s">
        <v>39</v>
      </c>
      <c r="I281" s="82" t="s">
        <v>7</v>
      </c>
      <c r="J281" s="83" t="s">
        <v>325</v>
      </c>
      <c r="K281" s="82" t="s">
        <v>1281</v>
      </c>
      <c r="L281" s="82" t="s">
        <v>14</v>
      </c>
      <c r="M281" s="82" t="s">
        <v>14</v>
      </c>
      <c r="N281" s="82"/>
      <c r="O281" s="81"/>
      <c r="P281" s="82" t="s">
        <v>14</v>
      </c>
      <c r="Q281" s="83" t="s">
        <v>26</v>
      </c>
      <c r="R281" s="82" t="s">
        <v>14</v>
      </c>
      <c r="S281" s="83" t="s">
        <v>1279</v>
      </c>
    </row>
    <row r="282" spans="1:22" s="83" customFormat="1" ht="25.5" customHeight="1" x14ac:dyDescent="0.35">
      <c r="A282" s="118" t="s">
        <v>73</v>
      </c>
      <c r="B282" s="85" t="s">
        <v>291</v>
      </c>
      <c r="C282" s="91">
        <v>2020</v>
      </c>
      <c r="D282" s="141">
        <v>3572</v>
      </c>
      <c r="E282" s="85" t="s">
        <v>370</v>
      </c>
      <c r="F282" s="85" t="s">
        <v>1282</v>
      </c>
      <c r="G282" s="85" t="s">
        <v>1105</v>
      </c>
      <c r="H282" s="85" t="s">
        <v>25</v>
      </c>
      <c r="I282" s="85" t="s">
        <v>7</v>
      </c>
      <c r="J282" s="59" t="s">
        <v>326</v>
      </c>
      <c r="K282" s="85" t="s">
        <v>343</v>
      </c>
      <c r="L282" s="85" t="s">
        <v>14</v>
      </c>
      <c r="M282" s="85" t="s">
        <v>14</v>
      </c>
      <c r="N282" s="82"/>
      <c r="O282" s="82"/>
      <c r="P282" s="85" t="s">
        <v>14</v>
      </c>
      <c r="Q282" s="59" t="s">
        <v>26</v>
      </c>
      <c r="R282" s="85" t="s">
        <v>14</v>
      </c>
      <c r="S282" s="59" t="s">
        <v>1283</v>
      </c>
    </row>
    <row r="283" spans="1:22" s="57" customFormat="1" ht="25.5" customHeight="1" x14ac:dyDescent="0.35">
      <c r="A283" s="128" t="s">
        <v>123</v>
      </c>
      <c r="B283" s="82" t="s">
        <v>291</v>
      </c>
      <c r="C283" s="93">
        <v>2020</v>
      </c>
      <c r="D283" s="134" t="s">
        <v>1392</v>
      </c>
      <c r="E283" s="82" t="s">
        <v>370</v>
      </c>
      <c r="F283" s="82" t="s">
        <v>1284</v>
      </c>
      <c r="G283" s="82" t="s">
        <v>1285</v>
      </c>
      <c r="H283" s="82" t="s">
        <v>39</v>
      </c>
      <c r="I283" s="82" t="s">
        <v>7</v>
      </c>
      <c r="J283" s="83" t="s">
        <v>326</v>
      </c>
      <c r="K283" s="82" t="s">
        <v>339</v>
      </c>
      <c r="L283" s="82" t="s">
        <v>14</v>
      </c>
      <c r="M283" s="82" t="s">
        <v>14</v>
      </c>
      <c r="N283" s="82"/>
      <c r="O283" s="81"/>
      <c r="P283" s="81"/>
      <c r="R283" s="81"/>
    </row>
    <row r="284" spans="1:22" s="83" customFormat="1" ht="25.5" customHeight="1" x14ac:dyDescent="0.35">
      <c r="A284" s="118" t="s">
        <v>123</v>
      </c>
      <c r="B284" s="85" t="s">
        <v>291</v>
      </c>
      <c r="C284" s="91">
        <v>2020</v>
      </c>
      <c r="D284" s="141" t="s">
        <v>1393</v>
      </c>
      <c r="E284" s="85" t="s">
        <v>370</v>
      </c>
      <c r="F284" s="85" t="s">
        <v>1286</v>
      </c>
      <c r="G284" s="85" t="s">
        <v>1287</v>
      </c>
      <c r="H284" s="85" t="s">
        <v>39</v>
      </c>
      <c r="I284" s="85" t="s">
        <v>7</v>
      </c>
      <c r="J284" s="59" t="s">
        <v>325</v>
      </c>
      <c r="K284" s="85" t="s">
        <v>344</v>
      </c>
      <c r="L284" s="85" t="s">
        <v>14</v>
      </c>
      <c r="M284" s="85" t="s">
        <v>14</v>
      </c>
      <c r="N284" s="82"/>
      <c r="O284" s="82"/>
      <c r="P284" s="82"/>
      <c r="R284" s="82"/>
    </row>
    <row r="285" spans="1:22" s="57" customFormat="1" ht="25.5" customHeight="1" x14ac:dyDescent="0.35">
      <c r="A285" s="128" t="s">
        <v>123</v>
      </c>
      <c r="B285" s="82" t="s">
        <v>291</v>
      </c>
      <c r="C285" s="93">
        <v>2020</v>
      </c>
      <c r="D285" s="134" t="s">
        <v>1394</v>
      </c>
      <c r="E285" s="82" t="s">
        <v>370</v>
      </c>
      <c r="F285" s="82" t="s">
        <v>1288</v>
      </c>
      <c r="G285" s="82" t="s">
        <v>1285</v>
      </c>
      <c r="H285" s="82" t="s">
        <v>39</v>
      </c>
      <c r="I285" s="82" t="s">
        <v>7</v>
      </c>
      <c r="J285" s="83" t="s">
        <v>326</v>
      </c>
      <c r="K285" s="82" t="s">
        <v>339</v>
      </c>
      <c r="L285" s="82" t="s">
        <v>14</v>
      </c>
      <c r="M285" s="82" t="s">
        <v>14</v>
      </c>
      <c r="N285" s="82"/>
      <c r="O285" s="81"/>
      <c r="P285" s="81"/>
      <c r="R285" s="81"/>
    </row>
    <row r="286" spans="1:22" s="83" customFormat="1" ht="25.5" customHeight="1" x14ac:dyDescent="0.35">
      <c r="A286" s="120" t="s">
        <v>35</v>
      </c>
      <c r="B286" s="85" t="s">
        <v>291</v>
      </c>
      <c r="C286" s="91">
        <v>2020</v>
      </c>
      <c r="D286" s="141" t="s">
        <v>1395</v>
      </c>
      <c r="E286" s="85" t="s">
        <v>370</v>
      </c>
      <c r="F286" s="85" t="s">
        <v>1296</v>
      </c>
      <c r="G286" s="85" t="s">
        <v>1297</v>
      </c>
      <c r="H286" s="85" t="s">
        <v>39</v>
      </c>
      <c r="I286" s="85" t="s">
        <v>7</v>
      </c>
      <c r="J286" s="59" t="s">
        <v>491</v>
      </c>
      <c r="K286" s="85" t="s">
        <v>339</v>
      </c>
      <c r="L286" s="85" t="s">
        <v>14</v>
      </c>
      <c r="M286" s="85" t="s">
        <v>14</v>
      </c>
      <c r="N286" s="82"/>
      <c r="O286" s="82"/>
      <c r="P286" s="82"/>
      <c r="R286" s="82"/>
    </row>
    <row r="287" spans="1:22" s="57" customFormat="1" ht="25.5" customHeight="1" x14ac:dyDescent="0.35">
      <c r="A287" s="127" t="s">
        <v>35</v>
      </c>
      <c r="B287" s="82" t="s">
        <v>291</v>
      </c>
      <c r="C287" s="93">
        <v>2020</v>
      </c>
      <c r="D287" s="134" t="s">
        <v>1396</v>
      </c>
      <c r="E287" s="82" t="s">
        <v>370</v>
      </c>
      <c r="F287" s="82" t="s">
        <v>1298</v>
      </c>
      <c r="G287" s="82" t="s">
        <v>1299</v>
      </c>
      <c r="H287" s="82" t="s">
        <v>39</v>
      </c>
      <c r="I287" s="82" t="s">
        <v>7</v>
      </c>
      <c r="J287" s="83" t="s">
        <v>491</v>
      </c>
      <c r="K287" s="82" t="s">
        <v>339</v>
      </c>
      <c r="L287" s="82" t="s">
        <v>14</v>
      </c>
      <c r="M287" s="82" t="s">
        <v>14</v>
      </c>
      <c r="N287" s="82"/>
      <c r="O287" s="81"/>
      <c r="P287" s="85"/>
      <c r="Q287" s="59"/>
      <c r="R287" s="85"/>
    </row>
    <row r="288" spans="1:22" s="83" customFormat="1" ht="25.5" customHeight="1" x14ac:dyDescent="0.35">
      <c r="A288" s="120" t="s">
        <v>35</v>
      </c>
      <c r="B288" s="85" t="s">
        <v>291</v>
      </c>
      <c r="C288" s="91">
        <v>2020</v>
      </c>
      <c r="D288" s="141" t="s">
        <v>1397</v>
      </c>
      <c r="E288" s="85" t="s">
        <v>370</v>
      </c>
      <c r="F288" s="85" t="s">
        <v>1300</v>
      </c>
      <c r="G288" s="85" t="s">
        <v>1301</v>
      </c>
      <c r="H288" s="85" t="s">
        <v>39</v>
      </c>
      <c r="I288" s="85" t="s">
        <v>378</v>
      </c>
      <c r="J288" s="59" t="s">
        <v>325</v>
      </c>
      <c r="K288" s="85" t="s">
        <v>342</v>
      </c>
      <c r="L288" s="85" t="s">
        <v>13</v>
      </c>
      <c r="M288" s="85" t="s">
        <v>13</v>
      </c>
      <c r="N288" s="85" t="s">
        <v>13</v>
      </c>
      <c r="O288" s="85" t="s">
        <v>403</v>
      </c>
      <c r="P288" s="85" t="s">
        <v>13</v>
      </c>
      <c r="Q288" s="59" t="s">
        <v>1302</v>
      </c>
      <c r="R288" s="85" t="s">
        <v>13</v>
      </c>
      <c r="T288" s="59" t="s">
        <v>1303</v>
      </c>
    </row>
    <row r="289" spans="1:20" s="57" customFormat="1" ht="25.5" customHeight="1" x14ac:dyDescent="0.35">
      <c r="A289" s="127" t="s">
        <v>35</v>
      </c>
      <c r="B289" s="82" t="s">
        <v>291</v>
      </c>
      <c r="C289" s="93">
        <v>2020</v>
      </c>
      <c r="D289" s="134" t="s">
        <v>1398</v>
      </c>
      <c r="E289" s="82" t="s">
        <v>370</v>
      </c>
      <c r="F289" s="82" t="s">
        <v>1304</v>
      </c>
      <c r="G289" s="82" t="s">
        <v>1305</v>
      </c>
      <c r="H289" s="82" t="s">
        <v>39</v>
      </c>
      <c r="I289" s="82" t="s">
        <v>7</v>
      </c>
      <c r="J289" s="83" t="s">
        <v>327</v>
      </c>
      <c r="K289" s="82" t="s">
        <v>342</v>
      </c>
      <c r="L289" s="82" t="s">
        <v>14</v>
      </c>
      <c r="M289" s="82" t="s">
        <v>14</v>
      </c>
      <c r="N289" s="82"/>
      <c r="O289" s="81"/>
      <c r="P289" s="81"/>
      <c r="R289" s="81"/>
    </row>
    <row r="290" spans="1:20" s="83" customFormat="1" ht="25.5" customHeight="1" x14ac:dyDescent="0.35">
      <c r="A290" s="120" t="s">
        <v>35</v>
      </c>
      <c r="B290" s="85" t="s">
        <v>291</v>
      </c>
      <c r="C290" s="91">
        <v>2020</v>
      </c>
      <c r="D290" s="141" t="s">
        <v>1399</v>
      </c>
      <c r="E290" s="85" t="s">
        <v>370</v>
      </c>
      <c r="F290" s="85" t="s">
        <v>1306</v>
      </c>
      <c r="G290" s="85" t="s">
        <v>1307</v>
      </c>
      <c r="H290" s="85" t="s">
        <v>39</v>
      </c>
      <c r="I290" s="85" t="s">
        <v>1127</v>
      </c>
      <c r="J290" s="59" t="s">
        <v>325</v>
      </c>
      <c r="K290" s="85" t="s">
        <v>338</v>
      </c>
      <c r="L290" s="85" t="s">
        <v>14</v>
      </c>
      <c r="M290" s="85" t="s">
        <v>14</v>
      </c>
      <c r="N290" s="82"/>
      <c r="O290" s="82"/>
      <c r="P290" s="82"/>
      <c r="R290" s="82"/>
    </row>
    <row r="291" spans="1:20" s="57" customFormat="1" ht="25.5" customHeight="1" x14ac:dyDescent="0.35">
      <c r="A291" s="128" t="s">
        <v>153</v>
      </c>
      <c r="B291" s="82" t="s">
        <v>291</v>
      </c>
      <c r="C291" s="93">
        <v>2020</v>
      </c>
      <c r="D291" s="134">
        <v>3561</v>
      </c>
      <c r="E291" s="82" t="s">
        <v>370</v>
      </c>
      <c r="F291" s="82" t="s">
        <v>1356</v>
      </c>
      <c r="G291" s="82" t="s">
        <v>1357</v>
      </c>
      <c r="H291" s="82" t="s">
        <v>25</v>
      </c>
      <c r="I291" s="82" t="s">
        <v>6</v>
      </c>
      <c r="J291" s="83" t="s">
        <v>346</v>
      </c>
      <c r="K291" s="82" t="s">
        <v>1358</v>
      </c>
      <c r="L291" s="82" t="s">
        <v>13</v>
      </c>
      <c r="M291" s="82" t="s">
        <v>13</v>
      </c>
      <c r="N291" s="82" t="s">
        <v>13</v>
      </c>
      <c r="O291" s="82" t="s">
        <v>403</v>
      </c>
      <c r="P291" s="82" t="s">
        <v>13</v>
      </c>
      <c r="Q291" s="83" t="s">
        <v>1359</v>
      </c>
      <c r="R291" s="82" t="s">
        <v>14</v>
      </c>
      <c r="S291" s="83" t="s">
        <v>1360</v>
      </c>
    </row>
    <row r="292" spans="1:20" s="83" customFormat="1" ht="25.5" customHeight="1" x14ac:dyDescent="0.35">
      <c r="A292" s="120" t="s">
        <v>153</v>
      </c>
      <c r="B292" s="85" t="s">
        <v>291</v>
      </c>
      <c r="C292" s="91">
        <v>2020</v>
      </c>
      <c r="D292" s="141">
        <v>3562</v>
      </c>
      <c r="E292" s="85" t="s">
        <v>370</v>
      </c>
      <c r="F292" s="85" t="s">
        <v>1361</v>
      </c>
      <c r="G292" s="85" t="s">
        <v>1362</v>
      </c>
      <c r="H292" s="85" t="s">
        <v>25</v>
      </c>
      <c r="I292" s="85" t="s">
        <v>6</v>
      </c>
      <c r="J292" s="59" t="s">
        <v>346</v>
      </c>
      <c r="K292" s="85" t="s">
        <v>1363</v>
      </c>
      <c r="L292" s="85" t="s">
        <v>13</v>
      </c>
      <c r="M292" s="85" t="s">
        <v>13</v>
      </c>
      <c r="N292" s="85" t="s">
        <v>13</v>
      </c>
      <c r="O292" s="85" t="s">
        <v>403</v>
      </c>
      <c r="P292" s="85" t="s">
        <v>13</v>
      </c>
      <c r="Q292" s="59" t="s">
        <v>1359</v>
      </c>
      <c r="R292" s="85" t="s">
        <v>14</v>
      </c>
      <c r="S292" s="59" t="s">
        <v>1364</v>
      </c>
    </row>
    <row r="293" spans="1:20" s="57" customFormat="1" ht="25.5" customHeight="1" x14ac:dyDescent="0.35">
      <c r="A293" s="127" t="s">
        <v>153</v>
      </c>
      <c r="B293" s="82" t="s">
        <v>291</v>
      </c>
      <c r="C293" s="93">
        <v>2020</v>
      </c>
      <c r="D293" s="134">
        <v>3563</v>
      </c>
      <c r="E293" s="82" t="s">
        <v>370</v>
      </c>
      <c r="F293" s="82" t="s">
        <v>1365</v>
      </c>
      <c r="G293" s="82" t="s">
        <v>1362</v>
      </c>
      <c r="H293" s="82" t="s">
        <v>25</v>
      </c>
      <c r="I293" s="82" t="s">
        <v>6</v>
      </c>
      <c r="J293" s="83" t="s">
        <v>346</v>
      </c>
      <c r="K293" s="82" t="s">
        <v>1366</v>
      </c>
      <c r="L293" s="82" t="s">
        <v>13</v>
      </c>
      <c r="M293" s="82" t="s">
        <v>13</v>
      </c>
      <c r="N293" s="82" t="s">
        <v>13</v>
      </c>
      <c r="O293" s="82" t="s">
        <v>403</v>
      </c>
      <c r="P293" s="82" t="s">
        <v>13</v>
      </c>
      <c r="Q293" s="83" t="s">
        <v>1359</v>
      </c>
      <c r="R293" s="82" t="s">
        <v>14</v>
      </c>
      <c r="S293" s="83" t="s">
        <v>1367</v>
      </c>
    </row>
    <row r="294" spans="1:20" s="83" customFormat="1" ht="25.5" customHeight="1" x14ac:dyDescent="0.35">
      <c r="A294" s="120" t="s">
        <v>153</v>
      </c>
      <c r="B294" s="85" t="s">
        <v>291</v>
      </c>
      <c r="C294" s="91">
        <v>2020</v>
      </c>
      <c r="D294" s="141">
        <v>3564</v>
      </c>
      <c r="E294" s="85" t="s">
        <v>370</v>
      </c>
      <c r="F294" s="85" t="s">
        <v>1368</v>
      </c>
      <c r="G294" s="85" t="s">
        <v>1369</v>
      </c>
      <c r="H294" s="85" t="s">
        <v>25</v>
      </c>
      <c r="I294" s="85" t="s">
        <v>6</v>
      </c>
      <c r="J294" s="59" t="s">
        <v>328</v>
      </c>
      <c r="K294" s="85" t="s">
        <v>1370</v>
      </c>
      <c r="L294" s="85" t="s">
        <v>13</v>
      </c>
      <c r="M294" s="85" t="s">
        <v>13</v>
      </c>
      <c r="N294" s="85" t="s">
        <v>13</v>
      </c>
      <c r="O294" s="85" t="s">
        <v>403</v>
      </c>
      <c r="P294" s="85" t="s">
        <v>13</v>
      </c>
      <c r="Q294" s="59" t="s">
        <v>1359</v>
      </c>
      <c r="R294" s="85" t="s">
        <v>14</v>
      </c>
      <c r="S294" s="59" t="s">
        <v>1371</v>
      </c>
    </row>
    <row r="295" spans="1:20" s="57" customFormat="1" ht="25.5" customHeight="1" x14ac:dyDescent="0.35">
      <c r="A295" s="127" t="s">
        <v>153</v>
      </c>
      <c r="B295" s="82" t="s">
        <v>291</v>
      </c>
      <c r="C295" s="93">
        <v>2020</v>
      </c>
      <c r="D295" s="134">
        <v>3574</v>
      </c>
      <c r="E295" s="82" t="s">
        <v>370</v>
      </c>
      <c r="F295" s="82" t="s">
        <v>1372</v>
      </c>
      <c r="G295" s="82" t="s">
        <v>1362</v>
      </c>
      <c r="H295" s="82" t="s">
        <v>25</v>
      </c>
      <c r="I295" s="82" t="s">
        <v>6</v>
      </c>
      <c r="J295" s="83" t="s">
        <v>326</v>
      </c>
      <c r="K295" s="82" t="s">
        <v>1373</v>
      </c>
      <c r="L295" s="82" t="s">
        <v>13</v>
      </c>
      <c r="M295" s="82" t="s">
        <v>13</v>
      </c>
      <c r="N295" s="82" t="s">
        <v>13</v>
      </c>
      <c r="O295" s="82" t="s">
        <v>403</v>
      </c>
      <c r="P295" s="82" t="s">
        <v>13</v>
      </c>
      <c r="Q295" s="83" t="s">
        <v>1374</v>
      </c>
      <c r="R295" s="82" t="s">
        <v>14</v>
      </c>
      <c r="S295" s="83" t="s">
        <v>1375</v>
      </c>
    </row>
    <row r="296" spans="1:20" s="83" customFormat="1" ht="25.5" customHeight="1" x14ac:dyDescent="0.35">
      <c r="A296" s="120" t="s">
        <v>153</v>
      </c>
      <c r="B296" s="85" t="s">
        <v>291</v>
      </c>
      <c r="C296" s="91">
        <v>2020</v>
      </c>
      <c r="D296" s="141">
        <v>3575</v>
      </c>
      <c r="E296" s="85" t="s">
        <v>370</v>
      </c>
      <c r="F296" s="85" t="s">
        <v>1376</v>
      </c>
      <c r="G296" s="85" t="s">
        <v>1362</v>
      </c>
      <c r="H296" s="85" t="s">
        <v>25</v>
      </c>
      <c r="I296" s="85" t="s">
        <v>6</v>
      </c>
      <c r="J296" s="59" t="s">
        <v>1377</v>
      </c>
      <c r="K296" s="85" t="s">
        <v>1378</v>
      </c>
      <c r="L296" s="85" t="s">
        <v>13</v>
      </c>
      <c r="M296" s="85" t="s">
        <v>13</v>
      </c>
      <c r="N296" s="85" t="s">
        <v>13</v>
      </c>
      <c r="O296" s="85" t="s">
        <v>403</v>
      </c>
      <c r="P296" s="85" t="s">
        <v>13</v>
      </c>
      <c r="Q296" s="59" t="s">
        <v>1379</v>
      </c>
      <c r="R296" s="85" t="s">
        <v>13</v>
      </c>
      <c r="T296" s="59" t="s">
        <v>1380</v>
      </c>
    </row>
    <row r="297" spans="1:20" s="57" customFormat="1" ht="25.5" customHeight="1" x14ac:dyDescent="0.35">
      <c r="A297" s="127" t="s">
        <v>96</v>
      </c>
      <c r="B297" s="82" t="s">
        <v>291</v>
      </c>
      <c r="C297" s="93">
        <v>2020</v>
      </c>
      <c r="D297" s="134">
        <v>2614</v>
      </c>
      <c r="E297" s="82" t="s">
        <v>370</v>
      </c>
      <c r="F297" s="82" t="s">
        <v>1336</v>
      </c>
      <c r="G297" s="82" t="s">
        <v>1337</v>
      </c>
      <c r="H297" s="82" t="s">
        <v>39</v>
      </c>
      <c r="I297" s="82" t="s">
        <v>5</v>
      </c>
      <c r="J297" s="83" t="s">
        <v>346</v>
      </c>
      <c r="K297" s="82" t="s">
        <v>334</v>
      </c>
      <c r="L297" s="82" t="s">
        <v>14</v>
      </c>
      <c r="M297" s="82" t="s">
        <v>14</v>
      </c>
      <c r="N297" s="82"/>
      <c r="O297" s="81"/>
      <c r="P297" s="82" t="s">
        <v>13</v>
      </c>
      <c r="Q297" s="83" t="s">
        <v>1338</v>
      </c>
      <c r="R297" s="82" t="s">
        <v>14</v>
      </c>
      <c r="S297" s="83" t="s">
        <v>1339</v>
      </c>
    </row>
    <row r="298" spans="1:20" s="83" customFormat="1" ht="25.5" customHeight="1" x14ac:dyDescent="0.35">
      <c r="A298" s="120" t="s">
        <v>96</v>
      </c>
      <c r="B298" s="85" t="s">
        <v>291</v>
      </c>
      <c r="C298" s="91">
        <v>2020</v>
      </c>
      <c r="D298" s="141">
        <v>2615</v>
      </c>
      <c r="E298" s="85" t="s">
        <v>370</v>
      </c>
      <c r="F298" s="85" t="s">
        <v>1340</v>
      </c>
      <c r="G298" s="85" t="s">
        <v>1337</v>
      </c>
      <c r="H298" s="85" t="s">
        <v>39</v>
      </c>
      <c r="I298" s="85" t="s">
        <v>5</v>
      </c>
      <c r="J298" s="59" t="s">
        <v>346</v>
      </c>
      <c r="K298" s="85" t="s">
        <v>334</v>
      </c>
      <c r="L298" s="85" t="s">
        <v>14</v>
      </c>
      <c r="M298" s="85" t="s">
        <v>14</v>
      </c>
      <c r="N298" s="82"/>
      <c r="O298" s="82"/>
      <c r="P298" s="85" t="s">
        <v>13</v>
      </c>
      <c r="Q298" s="59" t="s">
        <v>1341</v>
      </c>
      <c r="R298" s="85" t="s">
        <v>14</v>
      </c>
      <c r="S298" s="59" t="s">
        <v>1339</v>
      </c>
    </row>
    <row r="299" spans="1:20" s="57" customFormat="1" ht="25.5" customHeight="1" x14ac:dyDescent="0.35">
      <c r="A299" s="127" t="s">
        <v>96</v>
      </c>
      <c r="B299" s="82" t="s">
        <v>291</v>
      </c>
      <c r="C299" s="93">
        <v>2020</v>
      </c>
      <c r="D299" s="134">
        <v>2616</v>
      </c>
      <c r="E299" s="82" t="s">
        <v>370</v>
      </c>
      <c r="F299" s="82" t="s">
        <v>1342</v>
      </c>
      <c r="G299" s="82" t="s">
        <v>1337</v>
      </c>
      <c r="H299" s="82" t="s">
        <v>39</v>
      </c>
      <c r="I299" s="82" t="s">
        <v>5</v>
      </c>
      <c r="J299" s="83" t="s">
        <v>346</v>
      </c>
      <c r="K299" s="82" t="s">
        <v>334</v>
      </c>
      <c r="L299" s="82" t="s">
        <v>14</v>
      </c>
      <c r="M299" s="82" t="s">
        <v>14</v>
      </c>
      <c r="N299" s="82"/>
      <c r="O299" s="81"/>
      <c r="P299" s="82" t="s">
        <v>13</v>
      </c>
      <c r="Q299" s="83" t="s">
        <v>1341</v>
      </c>
      <c r="R299" s="82" t="s">
        <v>14</v>
      </c>
      <c r="S299" s="83" t="s">
        <v>1339</v>
      </c>
    </row>
    <row r="300" spans="1:20" s="83" customFormat="1" ht="25.5" customHeight="1" x14ac:dyDescent="0.35">
      <c r="A300" s="120" t="s">
        <v>96</v>
      </c>
      <c r="B300" s="85" t="s">
        <v>291</v>
      </c>
      <c r="C300" s="91">
        <v>2020</v>
      </c>
      <c r="D300" s="141">
        <v>3559</v>
      </c>
      <c r="E300" s="85" t="s">
        <v>370</v>
      </c>
      <c r="F300" s="85" t="s">
        <v>1343</v>
      </c>
      <c r="G300" s="85" t="s">
        <v>1344</v>
      </c>
      <c r="H300" s="85" t="s">
        <v>25</v>
      </c>
      <c r="I300" s="85" t="s">
        <v>5</v>
      </c>
      <c r="J300" s="59" t="s">
        <v>326</v>
      </c>
      <c r="K300" s="85" t="s">
        <v>548</v>
      </c>
      <c r="L300" s="85" t="s">
        <v>13</v>
      </c>
      <c r="M300" s="85" t="s">
        <v>13</v>
      </c>
      <c r="N300" s="85" t="s">
        <v>13</v>
      </c>
      <c r="O300" s="85" t="s">
        <v>403</v>
      </c>
      <c r="P300" s="85" t="s">
        <v>13</v>
      </c>
      <c r="Q300" s="59" t="s">
        <v>1345</v>
      </c>
      <c r="R300" s="85" t="s">
        <v>13</v>
      </c>
      <c r="T300" s="59" t="s">
        <v>1346</v>
      </c>
    </row>
    <row r="301" spans="1:20" s="57" customFormat="1" ht="25.5" customHeight="1" x14ac:dyDescent="0.35">
      <c r="A301" s="128" t="s">
        <v>34</v>
      </c>
      <c r="B301" s="82" t="s">
        <v>291</v>
      </c>
      <c r="C301" s="93">
        <v>2020</v>
      </c>
      <c r="D301" s="134">
        <v>2723</v>
      </c>
      <c r="E301" s="82" t="s">
        <v>370</v>
      </c>
      <c r="F301" s="82" t="s">
        <v>1269</v>
      </c>
      <c r="G301" s="82" t="s">
        <v>1270</v>
      </c>
      <c r="H301" s="82" t="s">
        <v>39</v>
      </c>
      <c r="I301" s="82" t="s">
        <v>7</v>
      </c>
      <c r="J301" s="83" t="s">
        <v>488</v>
      </c>
      <c r="K301" s="82" t="s">
        <v>1271</v>
      </c>
      <c r="L301" s="82" t="s">
        <v>14</v>
      </c>
      <c r="M301" s="82" t="s">
        <v>13</v>
      </c>
      <c r="N301" s="82" t="s">
        <v>14</v>
      </c>
      <c r="O301" s="81"/>
      <c r="P301" s="81"/>
      <c r="R301" s="81"/>
    </row>
    <row r="302" spans="1:20" s="83" customFormat="1" ht="25.5" customHeight="1" x14ac:dyDescent="0.35">
      <c r="A302" s="118" t="s">
        <v>34</v>
      </c>
      <c r="B302" s="85" t="s">
        <v>291</v>
      </c>
      <c r="C302" s="91">
        <v>2020</v>
      </c>
      <c r="D302" s="141">
        <v>3556</v>
      </c>
      <c r="E302" s="85" t="s">
        <v>113</v>
      </c>
      <c r="F302" s="85" t="s">
        <v>1272</v>
      </c>
      <c r="G302" s="85" t="s">
        <v>1273</v>
      </c>
      <c r="H302" s="85" t="s">
        <v>25</v>
      </c>
      <c r="I302" s="85" t="s">
        <v>10</v>
      </c>
      <c r="J302" s="59" t="s">
        <v>1274</v>
      </c>
      <c r="K302" s="85" t="s">
        <v>342</v>
      </c>
      <c r="L302" s="85" t="s">
        <v>13</v>
      </c>
      <c r="M302" s="85" t="s">
        <v>13</v>
      </c>
      <c r="N302" s="85" t="s">
        <v>13</v>
      </c>
      <c r="O302" s="85" t="s">
        <v>1275</v>
      </c>
      <c r="P302" s="82"/>
      <c r="R302" s="82"/>
    </row>
    <row r="303" spans="1:20" s="57" customFormat="1" ht="25.5" customHeight="1" x14ac:dyDescent="0.35">
      <c r="A303" s="128" t="s">
        <v>34</v>
      </c>
      <c r="B303" s="82" t="s">
        <v>291</v>
      </c>
      <c r="C303" s="93">
        <v>2020</v>
      </c>
      <c r="D303" s="134">
        <v>3558</v>
      </c>
      <c r="E303" s="82" t="s">
        <v>370</v>
      </c>
      <c r="F303" s="82" t="s">
        <v>1276</v>
      </c>
      <c r="G303" s="82" t="s">
        <v>1277</v>
      </c>
      <c r="H303" s="82" t="s">
        <v>25</v>
      </c>
      <c r="I303" s="82" t="s">
        <v>7</v>
      </c>
      <c r="J303" s="83" t="s">
        <v>325</v>
      </c>
      <c r="K303" s="82" t="s">
        <v>343</v>
      </c>
      <c r="L303" s="82" t="s">
        <v>14</v>
      </c>
      <c r="M303" s="82" t="s">
        <v>14</v>
      </c>
      <c r="N303" s="82"/>
      <c r="O303" s="81"/>
      <c r="P303" s="81"/>
      <c r="R303" s="81"/>
    </row>
    <row r="304" spans="1:20" s="83" customFormat="1" ht="25.5" customHeight="1" x14ac:dyDescent="0.35">
      <c r="A304" s="124" t="s">
        <v>632</v>
      </c>
      <c r="B304" s="85" t="s">
        <v>291</v>
      </c>
      <c r="C304" s="91">
        <v>2020</v>
      </c>
      <c r="D304" s="141" t="s">
        <v>1289</v>
      </c>
      <c r="E304" s="85" t="s">
        <v>370</v>
      </c>
      <c r="F304" s="85" t="s">
        <v>1290</v>
      </c>
      <c r="G304" s="85" t="s">
        <v>81</v>
      </c>
      <c r="H304" s="85" t="s">
        <v>39</v>
      </c>
      <c r="I304" s="85" t="s">
        <v>7</v>
      </c>
      <c r="J304" s="59" t="s">
        <v>326</v>
      </c>
      <c r="K304" s="85" t="s">
        <v>1291</v>
      </c>
      <c r="L304" s="85" t="s">
        <v>14</v>
      </c>
      <c r="M304" s="85" t="s">
        <v>14</v>
      </c>
      <c r="N304" s="82"/>
      <c r="O304" s="82"/>
      <c r="P304" s="82"/>
      <c r="R304" s="82"/>
    </row>
    <row r="305" spans="1:22" s="57" customFormat="1" ht="25.5" customHeight="1" x14ac:dyDescent="0.35">
      <c r="A305" s="121" t="s">
        <v>632</v>
      </c>
      <c r="B305" s="82" t="s">
        <v>291</v>
      </c>
      <c r="C305" s="93">
        <v>2020</v>
      </c>
      <c r="D305" s="134" t="s">
        <v>1400</v>
      </c>
      <c r="E305" s="82" t="s">
        <v>370</v>
      </c>
      <c r="F305" s="82" t="s">
        <v>1290</v>
      </c>
      <c r="G305" s="82" t="s">
        <v>81</v>
      </c>
      <c r="H305" s="82" t="s">
        <v>39</v>
      </c>
      <c r="I305" s="82" t="s">
        <v>7</v>
      </c>
      <c r="J305" s="83" t="s">
        <v>326</v>
      </c>
      <c r="K305" s="82" t="s">
        <v>1313</v>
      </c>
      <c r="L305" s="82" t="s">
        <v>14</v>
      </c>
      <c r="M305" s="82" t="s">
        <v>14</v>
      </c>
      <c r="N305" s="82"/>
      <c r="O305" s="82"/>
      <c r="P305" s="82"/>
      <c r="Q305" s="83"/>
      <c r="R305" s="82"/>
      <c r="S305" s="83"/>
      <c r="T305" s="83"/>
      <c r="U305" s="83"/>
      <c r="V305" s="83"/>
    </row>
    <row r="306" spans="1:22" s="83" customFormat="1" ht="25.5" customHeight="1" x14ac:dyDescent="0.35">
      <c r="A306" s="123" t="s">
        <v>632</v>
      </c>
      <c r="B306" s="81" t="s">
        <v>291</v>
      </c>
      <c r="C306" s="89">
        <v>2020</v>
      </c>
      <c r="D306" s="133" t="s">
        <v>1401</v>
      </c>
      <c r="E306" s="81" t="s">
        <v>370</v>
      </c>
      <c r="F306" s="81" t="s">
        <v>1314</v>
      </c>
      <c r="G306" s="81" t="s">
        <v>81</v>
      </c>
      <c r="H306" s="81" t="s">
        <v>39</v>
      </c>
      <c r="I306" s="81" t="s">
        <v>10</v>
      </c>
      <c r="J306" s="57" t="s">
        <v>326</v>
      </c>
      <c r="K306" s="81" t="s">
        <v>1315</v>
      </c>
      <c r="L306" s="81" t="s">
        <v>14</v>
      </c>
      <c r="M306" s="81" t="s">
        <v>14</v>
      </c>
      <c r="N306" s="81"/>
      <c r="O306" s="81"/>
      <c r="P306" s="81"/>
      <c r="Q306" s="57"/>
      <c r="R306" s="81"/>
      <c r="S306" s="57"/>
      <c r="T306" s="57"/>
      <c r="U306" s="57"/>
      <c r="V306" s="57"/>
    </row>
    <row r="307" spans="1:22" s="57" customFormat="1" ht="25.5" customHeight="1" x14ac:dyDescent="0.35">
      <c r="A307" s="124" t="s">
        <v>632</v>
      </c>
      <c r="B307" s="82" t="s">
        <v>291</v>
      </c>
      <c r="C307" s="93">
        <v>2020</v>
      </c>
      <c r="D307" s="134" t="s">
        <v>1407</v>
      </c>
      <c r="E307" s="82" t="s">
        <v>370</v>
      </c>
      <c r="F307" s="82" t="s">
        <v>1316</v>
      </c>
      <c r="G307" s="82" t="s">
        <v>81</v>
      </c>
      <c r="H307" s="82" t="s">
        <v>39</v>
      </c>
      <c r="I307" s="82" t="s">
        <v>7</v>
      </c>
      <c r="J307" s="83" t="s">
        <v>326</v>
      </c>
      <c r="K307" s="82" t="s">
        <v>1315</v>
      </c>
      <c r="L307" s="82" t="s">
        <v>14</v>
      </c>
      <c r="M307" s="82" t="s">
        <v>14</v>
      </c>
      <c r="N307" s="82"/>
      <c r="O307" s="82"/>
      <c r="P307" s="82"/>
      <c r="Q307" s="83"/>
      <c r="R307" s="82"/>
      <c r="S307" s="83"/>
      <c r="T307" s="83"/>
      <c r="U307" s="83"/>
      <c r="V307" s="83"/>
    </row>
    <row r="308" spans="1:22" s="83" customFormat="1" ht="25.5" customHeight="1" x14ac:dyDescent="0.35">
      <c r="A308" s="123" t="s">
        <v>632</v>
      </c>
      <c r="B308" s="81" t="s">
        <v>291</v>
      </c>
      <c r="C308" s="89">
        <v>2020</v>
      </c>
      <c r="D308" s="133" t="s">
        <v>1406</v>
      </c>
      <c r="E308" s="81" t="s">
        <v>370</v>
      </c>
      <c r="F308" s="81" t="s">
        <v>1316</v>
      </c>
      <c r="G308" s="81" t="s">
        <v>81</v>
      </c>
      <c r="H308" s="81" t="s">
        <v>39</v>
      </c>
      <c r="I308" s="81" t="s">
        <v>7</v>
      </c>
      <c r="J308" s="57" t="s">
        <v>326</v>
      </c>
      <c r="K308" s="81" t="s">
        <v>1317</v>
      </c>
      <c r="L308" s="81" t="s">
        <v>14</v>
      </c>
      <c r="M308" s="81" t="s">
        <v>14</v>
      </c>
      <c r="N308" s="81"/>
      <c r="O308" s="81"/>
      <c r="P308" s="81"/>
      <c r="Q308" s="57"/>
      <c r="R308" s="81"/>
      <c r="S308" s="57"/>
      <c r="T308" s="57"/>
      <c r="U308" s="57"/>
      <c r="V308" s="57"/>
    </row>
    <row r="309" spans="1:22" s="57" customFormat="1" ht="25.5" customHeight="1" x14ac:dyDescent="0.35">
      <c r="A309" s="124" t="s">
        <v>632</v>
      </c>
      <c r="B309" s="82" t="s">
        <v>291</v>
      </c>
      <c r="C309" s="93">
        <v>2020</v>
      </c>
      <c r="D309" s="134" t="s">
        <v>1402</v>
      </c>
      <c r="E309" s="82" t="s">
        <v>370</v>
      </c>
      <c r="F309" s="82" t="s">
        <v>1408</v>
      </c>
      <c r="G309" s="82" t="s">
        <v>1318</v>
      </c>
      <c r="H309" s="82" t="s">
        <v>39</v>
      </c>
      <c r="I309" s="82" t="s">
        <v>10</v>
      </c>
      <c r="J309" s="83" t="s">
        <v>326</v>
      </c>
      <c r="K309" s="82" t="s">
        <v>338</v>
      </c>
      <c r="L309" s="82" t="s">
        <v>13</v>
      </c>
      <c r="M309" s="82" t="s">
        <v>14</v>
      </c>
      <c r="N309" s="82"/>
      <c r="O309" s="82"/>
      <c r="P309" s="82"/>
      <c r="Q309" s="83"/>
      <c r="R309" s="82"/>
      <c r="S309" s="83"/>
      <c r="T309" s="83"/>
      <c r="U309" s="83"/>
      <c r="V309" s="83"/>
    </row>
    <row r="310" spans="1:22" s="83" customFormat="1" ht="25.5" customHeight="1" x14ac:dyDescent="0.35">
      <c r="A310" s="122" t="s">
        <v>43</v>
      </c>
      <c r="B310" s="81" t="s">
        <v>291</v>
      </c>
      <c r="C310" s="89">
        <v>2020</v>
      </c>
      <c r="D310" s="133" t="s">
        <v>1404</v>
      </c>
      <c r="E310" s="81" t="s">
        <v>370</v>
      </c>
      <c r="F310" s="81" t="s">
        <v>1354</v>
      </c>
      <c r="G310" s="81" t="s">
        <v>1101</v>
      </c>
      <c r="H310" s="81" t="s">
        <v>39</v>
      </c>
      <c r="I310" s="81" t="s">
        <v>7</v>
      </c>
      <c r="J310" s="57" t="s">
        <v>627</v>
      </c>
      <c r="K310" s="81" t="s">
        <v>333</v>
      </c>
      <c r="L310" s="81" t="s">
        <v>14</v>
      </c>
      <c r="M310" s="81" t="s">
        <v>14</v>
      </c>
      <c r="N310" s="81"/>
      <c r="O310" s="81"/>
      <c r="P310" s="81"/>
      <c r="Q310" s="57"/>
      <c r="R310" s="81"/>
      <c r="S310" s="57"/>
      <c r="T310" s="57"/>
      <c r="U310" s="57"/>
      <c r="V310" s="57"/>
    </row>
    <row r="311" spans="1:22" s="57" customFormat="1" ht="25.5" customHeight="1" x14ac:dyDescent="0.35">
      <c r="A311" s="126" t="s">
        <v>43</v>
      </c>
      <c r="B311" s="82" t="s">
        <v>291</v>
      </c>
      <c r="C311" s="93">
        <v>2020</v>
      </c>
      <c r="D311" s="134" t="s">
        <v>1405</v>
      </c>
      <c r="E311" s="82" t="s">
        <v>370</v>
      </c>
      <c r="F311" s="82" t="s">
        <v>1355</v>
      </c>
      <c r="G311" s="82" t="s">
        <v>1287</v>
      </c>
      <c r="H311" s="82" t="s">
        <v>39</v>
      </c>
      <c r="I311" s="82" t="s">
        <v>7</v>
      </c>
      <c r="J311" s="83" t="s">
        <v>627</v>
      </c>
      <c r="K311" s="82" t="s">
        <v>344</v>
      </c>
      <c r="L311" s="82" t="s">
        <v>14</v>
      </c>
      <c r="M311" s="82" t="s">
        <v>14</v>
      </c>
      <c r="N311" s="82"/>
      <c r="O311" s="82"/>
      <c r="P311" s="82"/>
      <c r="Q311" s="83"/>
      <c r="R311" s="82"/>
      <c r="S311" s="83"/>
      <c r="T311" s="83"/>
      <c r="U311" s="83"/>
      <c r="V311" s="83"/>
    </row>
    <row r="312" spans="1:22" s="83" customFormat="1" ht="25.5" customHeight="1" x14ac:dyDescent="0.35">
      <c r="A312" s="118" t="s">
        <v>158</v>
      </c>
      <c r="B312" s="81" t="s">
        <v>291</v>
      </c>
      <c r="C312" s="89">
        <v>2020</v>
      </c>
      <c r="D312" s="133" t="s">
        <v>1319</v>
      </c>
      <c r="E312" s="81" t="s">
        <v>370</v>
      </c>
      <c r="F312" s="81" t="s">
        <v>1320</v>
      </c>
      <c r="G312" s="81" t="s">
        <v>1321</v>
      </c>
      <c r="H312" s="81" t="s">
        <v>25</v>
      </c>
      <c r="I312" s="81" t="s">
        <v>7</v>
      </c>
      <c r="J312" s="57" t="s">
        <v>325</v>
      </c>
      <c r="K312" s="81" t="s">
        <v>1271</v>
      </c>
      <c r="L312" s="81" t="s">
        <v>14</v>
      </c>
      <c r="M312" s="81" t="s">
        <v>14</v>
      </c>
      <c r="N312" s="81"/>
      <c r="O312" s="81"/>
      <c r="P312" s="81" t="s">
        <v>14</v>
      </c>
      <c r="Q312" s="57" t="s">
        <v>26</v>
      </c>
      <c r="R312" s="81" t="s">
        <v>14</v>
      </c>
      <c r="S312" s="57" t="s">
        <v>1322</v>
      </c>
      <c r="T312" s="57"/>
      <c r="U312" s="57"/>
      <c r="V312" s="57"/>
    </row>
    <row r="313" spans="1:22" s="57" customFormat="1" ht="25.5" customHeight="1" x14ac:dyDescent="0.35">
      <c r="A313" s="118" t="s">
        <v>158</v>
      </c>
      <c r="B313" s="82" t="s">
        <v>291</v>
      </c>
      <c r="C313" s="93">
        <v>2020</v>
      </c>
      <c r="D313" s="134" t="s">
        <v>1325</v>
      </c>
      <c r="E313" s="82" t="s">
        <v>370</v>
      </c>
      <c r="F313" s="82" t="s">
        <v>1326</v>
      </c>
      <c r="G313" s="82" t="s">
        <v>1321</v>
      </c>
      <c r="H313" s="82" t="s">
        <v>25</v>
      </c>
      <c r="I313" s="82" t="s">
        <v>7</v>
      </c>
      <c r="J313" s="83" t="s">
        <v>325</v>
      </c>
      <c r="K313" s="82" t="s">
        <v>1271</v>
      </c>
      <c r="L313" s="82" t="s">
        <v>14</v>
      </c>
      <c r="M313" s="82" t="s">
        <v>14</v>
      </c>
      <c r="N313" s="81"/>
      <c r="O313" s="81"/>
      <c r="P313" s="82" t="s">
        <v>14</v>
      </c>
      <c r="Q313" s="83" t="s">
        <v>26</v>
      </c>
      <c r="R313" s="82" t="s">
        <v>14</v>
      </c>
      <c r="S313" s="83" t="s">
        <v>1322</v>
      </c>
    </row>
    <row r="314" spans="1:22" s="83" customFormat="1" ht="25.5" customHeight="1" x14ac:dyDescent="0.35">
      <c r="A314" s="118" t="s">
        <v>158</v>
      </c>
      <c r="B314" s="85" t="s">
        <v>291</v>
      </c>
      <c r="C314" s="91">
        <v>2020</v>
      </c>
      <c r="D314" s="141">
        <v>3576</v>
      </c>
      <c r="E314" s="85" t="s">
        <v>113</v>
      </c>
      <c r="F314" s="85" t="s">
        <v>1327</v>
      </c>
      <c r="G314" s="85" t="s">
        <v>1328</v>
      </c>
      <c r="H314" s="85" t="s">
        <v>25</v>
      </c>
      <c r="I314" s="85" t="s">
        <v>10</v>
      </c>
      <c r="J314" s="59" t="s">
        <v>325</v>
      </c>
      <c r="K314" s="85" t="s">
        <v>1329</v>
      </c>
      <c r="L314" s="85" t="s">
        <v>14</v>
      </c>
      <c r="M314" s="85" t="s">
        <v>14</v>
      </c>
      <c r="N314" s="82"/>
      <c r="O314" s="82"/>
      <c r="P314" s="82"/>
      <c r="R314" s="82"/>
    </row>
    <row r="315" spans="1:22" s="57" customFormat="1" ht="25.5" customHeight="1" x14ac:dyDescent="0.35">
      <c r="A315" s="118" t="s">
        <v>148</v>
      </c>
      <c r="B315" s="82" t="s">
        <v>291</v>
      </c>
      <c r="C315" s="93">
        <v>2020</v>
      </c>
      <c r="D315" s="134">
        <v>2977</v>
      </c>
      <c r="E315" s="82" t="s">
        <v>370</v>
      </c>
      <c r="F315" s="82" t="s">
        <v>1292</v>
      </c>
      <c r="G315" s="82" t="s">
        <v>1293</v>
      </c>
      <c r="H315" s="82" t="s">
        <v>39</v>
      </c>
      <c r="I315" s="82" t="s">
        <v>605</v>
      </c>
      <c r="J315" s="83" t="s">
        <v>628</v>
      </c>
      <c r="K315" s="82" t="s">
        <v>344</v>
      </c>
      <c r="L315" s="82" t="s">
        <v>13</v>
      </c>
      <c r="M315" s="82" t="s">
        <v>13</v>
      </c>
      <c r="N315" s="82" t="s">
        <v>13</v>
      </c>
      <c r="O315" s="82" t="s">
        <v>403</v>
      </c>
      <c r="P315" s="82" t="s">
        <v>13</v>
      </c>
      <c r="Q315" s="83" t="s">
        <v>1294</v>
      </c>
      <c r="R315" s="82" t="s">
        <v>14</v>
      </c>
      <c r="S315" s="83" t="s">
        <v>1295</v>
      </c>
    </row>
    <row r="316" spans="1:22" s="83" customFormat="1" ht="25.5" customHeight="1" x14ac:dyDescent="0.35">
      <c r="A316" s="121" t="s">
        <v>148</v>
      </c>
      <c r="B316" s="81" t="s">
        <v>291</v>
      </c>
      <c r="C316" s="89">
        <v>2020</v>
      </c>
      <c r="D316" s="133" t="s">
        <v>1403</v>
      </c>
      <c r="E316" s="81" t="s">
        <v>370</v>
      </c>
      <c r="F316" s="81" t="s">
        <v>1330</v>
      </c>
      <c r="G316" s="81" t="s">
        <v>1040</v>
      </c>
      <c r="H316" s="81" t="s">
        <v>39</v>
      </c>
      <c r="I316" s="81" t="s">
        <v>10</v>
      </c>
      <c r="J316" s="57" t="s">
        <v>1331</v>
      </c>
      <c r="K316" s="81" t="s">
        <v>344</v>
      </c>
      <c r="L316" s="81" t="s">
        <v>13</v>
      </c>
      <c r="M316" s="81" t="s">
        <v>13</v>
      </c>
      <c r="N316" s="81" t="s">
        <v>13</v>
      </c>
      <c r="O316" s="81" t="s">
        <v>403</v>
      </c>
      <c r="P316" s="81" t="s">
        <v>13</v>
      </c>
      <c r="Q316" s="57" t="s">
        <v>1332</v>
      </c>
      <c r="R316" s="81" t="s">
        <v>13</v>
      </c>
      <c r="S316" s="57"/>
      <c r="T316" s="57" t="s">
        <v>1332</v>
      </c>
      <c r="U316" s="57"/>
      <c r="V316" s="57"/>
    </row>
    <row r="317" spans="1:22" s="57" customFormat="1" ht="25.5" customHeight="1" x14ac:dyDescent="0.35">
      <c r="A317" s="127" t="s">
        <v>148</v>
      </c>
      <c r="B317" s="82" t="s">
        <v>291</v>
      </c>
      <c r="C317" s="93">
        <v>2020</v>
      </c>
      <c r="D317" s="134">
        <v>2978</v>
      </c>
      <c r="E317" s="82" t="s">
        <v>370</v>
      </c>
      <c r="F317" s="82" t="s">
        <v>1333</v>
      </c>
      <c r="G317" s="82" t="s">
        <v>1334</v>
      </c>
      <c r="H317" s="82" t="s">
        <v>39</v>
      </c>
      <c r="I317" s="82" t="s">
        <v>605</v>
      </c>
      <c r="J317" s="83" t="s">
        <v>1331</v>
      </c>
      <c r="K317" s="82" t="s">
        <v>344</v>
      </c>
      <c r="L317" s="82" t="s">
        <v>13</v>
      </c>
      <c r="M317" s="82" t="s">
        <v>14</v>
      </c>
      <c r="N317" s="82"/>
      <c r="O317" s="82"/>
      <c r="P317" s="82" t="s">
        <v>13</v>
      </c>
      <c r="Q317" s="83" t="s">
        <v>1335</v>
      </c>
      <c r="R317" s="82" t="s">
        <v>14</v>
      </c>
      <c r="S317" s="83" t="s">
        <v>1295</v>
      </c>
      <c r="T317" s="83"/>
      <c r="U317" s="83"/>
      <c r="V317" s="83"/>
    </row>
    <row r="318" spans="1:22" s="83" customFormat="1" ht="25.5" customHeight="1" x14ac:dyDescent="0.35">
      <c r="A318" s="120" t="s">
        <v>63</v>
      </c>
      <c r="B318" s="81" t="s">
        <v>291</v>
      </c>
      <c r="C318" s="89">
        <v>2020</v>
      </c>
      <c r="D318" s="133">
        <v>2687</v>
      </c>
      <c r="E318" s="81" t="s">
        <v>370</v>
      </c>
      <c r="F318" s="81" t="s">
        <v>1308</v>
      </c>
      <c r="G318" s="81" t="s">
        <v>1309</v>
      </c>
      <c r="H318" s="81" t="s">
        <v>39</v>
      </c>
      <c r="I318" s="81" t="s">
        <v>10</v>
      </c>
      <c r="J318" s="57" t="s">
        <v>325</v>
      </c>
      <c r="K318" s="81" t="s">
        <v>343</v>
      </c>
      <c r="L318" s="81" t="s">
        <v>13</v>
      </c>
      <c r="M318" s="81" t="s">
        <v>13</v>
      </c>
      <c r="N318" s="81" t="s">
        <v>13</v>
      </c>
      <c r="O318" s="81" t="s">
        <v>438</v>
      </c>
      <c r="P318" s="81" t="s">
        <v>1310</v>
      </c>
      <c r="Q318" s="57" t="s">
        <v>1311</v>
      </c>
      <c r="R318" s="81" t="s">
        <v>14</v>
      </c>
      <c r="S318" s="57" t="s">
        <v>1312</v>
      </c>
      <c r="T318" s="57"/>
      <c r="U318" s="57"/>
      <c r="V318" s="57"/>
    </row>
    <row r="319" spans="1:22" s="57" customFormat="1" ht="25.5" customHeight="1" x14ac:dyDescent="0.35">
      <c r="A319" s="118" t="s">
        <v>158</v>
      </c>
      <c r="B319" s="82" t="s">
        <v>291</v>
      </c>
      <c r="C319" s="93">
        <v>2021</v>
      </c>
      <c r="D319" s="134" t="s">
        <v>1323</v>
      </c>
      <c r="E319" s="82" t="s">
        <v>370</v>
      </c>
      <c r="F319" s="82" t="s">
        <v>1324</v>
      </c>
      <c r="G319" s="82" t="s">
        <v>1321</v>
      </c>
      <c r="H319" s="82" t="s">
        <v>25</v>
      </c>
      <c r="I319" s="82" t="s">
        <v>7</v>
      </c>
      <c r="J319" s="83" t="s">
        <v>325</v>
      </c>
      <c r="K319" s="82" t="s">
        <v>1271</v>
      </c>
      <c r="L319" s="82" t="s">
        <v>14</v>
      </c>
      <c r="M319" s="82" t="s">
        <v>14</v>
      </c>
      <c r="N319" s="82"/>
      <c r="O319" s="82"/>
      <c r="P319" s="82" t="s">
        <v>14</v>
      </c>
      <c r="Q319" s="83" t="s">
        <v>26</v>
      </c>
      <c r="R319" s="82" t="s">
        <v>14</v>
      </c>
      <c r="S319" s="83" t="s">
        <v>1322</v>
      </c>
      <c r="T319" s="83"/>
      <c r="U319" s="83"/>
      <c r="V319" s="83"/>
    </row>
    <row r="320" spans="1:22" s="57" customFormat="1" ht="25.5" customHeight="1" x14ac:dyDescent="0.3">
      <c r="A320" s="86"/>
      <c r="B320" s="86"/>
      <c r="C320" s="144"/>
      <c r="D320" s="86"/>
      <c r="E320" s="86"/>
      <c r="F320" s="86"/>
      <c r="G320" s="86"/>
      <c r="H320" s="86"/>
      <c r="I320" s="86"/>
      <c r="J320" s="88"/>
      <c r="K320" s="86"/>
      <c r="L320" s="86"/>
      <c r="M320" s="86"/>
      <c r="N320" s="86"/>
      <c r="O320" s="130"/>
      <c r="P320" s="86"/>
      <c r="Q320" s="88"/>
      <c r="R320" s="86"/>
      <c r="S320" s="88"/>
      <c r="T320" s="88"/>
    </row>
    <row r="321" spans="1:15" s="57" customFormat="1" ht="25.5" customHeight="1" x14ac:dyDescent="0.35">
      <c r="A321" s="58"/>
      <c r="B321" s="41"/>
      <c r="C321" s="41"/>
      <c r="D321" s="43"/>
      <c r="E321" s="41"/>
      <c r="O321" s="81"/>
    </row>
  </sheetData>
  <autoFilter ref="A2:V319" xr:uid="{00000000-0009-0000-0000-000003000000}">
    <sortState xmlns:xlrd2="http://schemas.microsoft.com/office/spreadsheetml/2017/richdata2" ref="A3:V319">
      <sortCondition ref="C3:C319"/>
      <sortCondition ref="B3:B319"/>
      <sortCondition ref="A3:A319"/>
    </sortState>
  </autoFilter>
  <mergeCells count="4">
    <mergeCell ref="A1:C1"/>
    <mergeCell ref="D1:M1"/>
    <mergeCell ref="N1:O1"/>
    <mergeCell ref="P1:T1"/>
  </mergeCells>
  <conditionalFormatting sqref="H143:L143 H145:L145 A126:F126 A77:F80 A74:F75 N144:XFD144 H126:V126 H142:XFD142 P143:XFD143 P145:XFD145 W146:XFD147 B219:C237 A219:A235 E240 U240 A143:F143 A144:L144 A145:F145 H74:V75 A76:V76 H77:V80 A88:V125 A127:V140 A146:V162 A171:V210 A3:V40 A48:V54 A41:T47 V41:V47 A58:V59 A55:T57 V55:V57 A61:V61 A60:T60 V60 A64:V73 A62:T63 V62:V63 A81:T87 V81:V87 H141:T141 V141:XFD141 A168:V168 A163:T167 V163:V167 V169:V170 A215:V218 A211:T214 V211:V214 A169:T170">
    <cfRule type="expression" dxfId="157" priority="165">
      <formula>MOD(ROW(), 2)=1</formula>
    </cfRule>
  </conditionalFormatting>
  <conditionalFormatting sqref="A1:D1 N1 P1 H143:L143 H145:L145 A126:F126 A77:F80 A74:F75 U1:XFD1 N144:XFD144 H126:XFD126 H142:XFD142 P143:XFD143 P145:XFD145 A143:F143 A144:L144 A145:F145 H74:XFD75 A76:XFD76 H77:XFD80 A88:XFD125 A127:XFD140 A146:XFD162 B286:XFD290 B292:XFD296 A291:XFD291 A285:XFD285 B284:XFD284 A2:XFD40 A297:XFD1048576 A48:XFD54 A41:T47 V41:XFD47 A58:XFD59 A55:T57 V55:XFD57 A61:XFD61 A60:T60 V60:XFD60 A64:XFD73 A62:T63 V62:XFD63 A81:T87 V81:XFD87 H141:T141 V141:XFD141 A168:XFD168 A163:T167 V163:XFD167 V169:XFD170 A215:XFD225 A211:T214 V211:XFD214 A227:XFD262 A226:T226 V226:XFD226 A264:XFD264 A263:T263 V263:XFD263 A272:XFD272 A275:XFD283 A273:T274 V273:XFD274 A171:XFD210 A265:T271 U267 V265:XFD271 A169:T170">
    <cfRule type="containsBlanks" dxfId="156" priority="164">
      <formula>LEN(TRIM(A1))=0</formula>
    </cfRule>
  </conditionalFormatting>
  <conditionalFormatting sqref="A141:F141 A142:D142 F142">
    <cfRule type="expression" dxfId="155" priority="163">
      <formula>MOD(ROW(), 2)=1</formula>
    </cfRule>
  </conditionalFormatting>
  <conditionalFormatting sqref="A141:F141 A142:D142 F142">
    <cfRule type="containsBlanks" dxfId="154" priority="162">
      <formula>LEN(TRIM(A141))=0</formula>
    </cfRule>
  </conditionalFormatting>
  <conditionalFormatting sqref="M144">
    <cfRule type="expression" dxfId="153" priority="155">
      <formula>MOD(ROW(), 2)=1</formula>
    </cfRule>
  </conditionalFormatting>
  <conditionalFormatting sqref="M144">
    <cfRule type="containsBlanks" dxfId="152" priority="154">
      <formula>LEN(TRIM(M144))=0</formula>
    </cfRule>
  </conditionalFormatting>
  <conditionalFormatting sqref="M145:N145">
    <cfRule type="expression" dxfId="151" priority="153">
      <formula>MOD(ROW(), 2)=1</formula>
    </cfRule>
  </conditionalFormatting>
  <conditionalFormatting sqref="M145:N145">
    <cfRule type="containsBlanks" dxfId="150" priority="152">
      <formula>LEN(TRIM(M145))=0</formula>
    </cfRule>
  </conditionalFormatting>
  <conditionalFormatting sqref="M143:N143">
    <cfRule type="expression" dxfId="149" priority="151">
      <formula>MOD(ROW(), 2)=1</formula>
    </cfRule>
  </conditionalFormatting>
  <conditionalFormatting sqref="M143:N143">
    <cfRule type="containsBlanks" dxfId="148" priority="150">
      <formula>LEN(TRIM(M143))=0</formula>
    </cfRule>
  </conditionalFormatting>
  <conditionalFormatting sqref="O143">
    <cfRule type="expression" dxfId="147" priority="149">
      <formula>MOD(ROW(), 2)=1</formula>
    </cfRule>
  </conditionalFormatting>
  <conditionalFormatting sqref="O143">
    <cfRule type="containsBlanks" dxfId="146" priority="148">
      <formula>LEN(TRIM(O143))=0</formula>
    </cfRule>
  </conditionalFormatting>
  <conditionalFormatting sqref="O145">
    <cfRule type="expression" dxfId="145" priority="147">
      <formula>MOD(ROW(), 2)=1</formula>
    </cfRule>
  </conditionalFormatting>
  <conditionalFormatting sqref="O145">
    <cfRule type="containsBlanks" dxfId="144" priority="146">
      <formula>LEN(TRIM(O145))=0</formula>
    </cfRule>
  </conditionalFormatting>
  <conditionalFormatting sqref="G141:G143">
    <cfRule type="expression" dxfId="143" priority="145">
      <formula>MOD(ROW(), 2)=1</formula>
    </cfRule>
  </conditionalFormatting>
  <conditionalFormatting sqref="G141:G143">
    <cfRule type="containsBlanks" dxfId="142" priority="144">
      <formula>LEN(TRIM(G141))=0</formula>
    </cfRule>
  </conditionalFormatting>
  <conditionalFormatting sqref="G145">
    <cfRule type="expression" dxfId="141" priority="143">
      <formula>MOD(ROW(), 2)=1</formula>
    </cfRule>
  </conditionalFormatting>
  <conditionalFormatting sqref="G145">
    <cfRule type="containsBlanks" dxfId="140" priority="142">
      <formula>LEN(TRIM(G145))=0</formula>
    </cfRule>
  </conditionalFormatting>
  <conditionalFormatting sqref="G126">
    <cfRule type="expression" dxfId="139" priority="141">
      <formula>MOD(ROW(), 2)=1</formula>
    </cfRule>
  </conditionalFormatting>
  <conditionalFormatting sqref="G126">
    <cfRule type="containsBlanks" dxfId="138" priority="140">
      <formula>LEN(TRIM(G126))=0</formula>
    </cfRule>
  </conditionalFormatting>
  <conditionalFormatting sqref="G77:G80">
    <cfRule type="expression" dxfId="137" priority="139">
      <formula>MOD(ROW(), 2)=1</formula>
    </cfRule>
  </conditionalFormatting>
  <conditionalFormatting sqref="G77:G80">
    <cfRule type="containsBlanks" dxfId="136" priority="138">
      <formula>LEN(TRIM(G77))=0</formula>
    </cfRule>
  </conditionalFormatting>
  <conditionalFormatting sqref="G74:G75">
    <cfRule type="expression" dxfId="135" priority="137">
      <formula>MOD(ROW(), 2)=1</formula>
    </cfRule>
  </conditionalFormatting>
  <conditionalFormatting sqref="G74:G75">
    <cfRule type="containsBlanks" dxfId="134" priority="136">
      <formula>LEN(TRIM(G74))=0</formula>
    </cfRule>
  </conditionalFormatting>
  <conditionalFormatting sqref="D1:D1048576">
    <cfRule type="duplicateValues" dxfId="133" priority="86"/>
    <cfRule type="duplicateValues" dxfId="132" priority="87"/>
    <cfRule type="duplicateValues" dxfId="131" priority="135"/>
  </conditionalFormatting>
  <conditionalFormatting sqref="E142">
    <cfRule type="expression" dxfId="130" priority="134">
      <formula>MOD(ROW(), 2)=1</formula>
    </cfRule>
  </conditionalFormatting>
  <conditionalFormatting sqref="E142">
    <cfRule type="containsBlanks" dxfId="129" priority="133">
      <formula>LEN(TRIM(E142))=0</formula>
    </cfRule>
  </conditionalFormatting>
  <conditionalFormatting sqref="E227">
    <cfRule type="expression" dxfId="128" priority="132">
      <formula>MOD(ROW(), 2)=1</formula>
    </cfRule>
  </conditionalFormatting>
  <conditionalFormatting sqref="E228">
    <cfRule type="expression" dxfId="127" priority="131">
      <formula>MOD(ROW(), 2)=1</formula>
    </cfRule>
  </conditionalFormatting>
  <conditionalFormatting sqref="E229">
    <cfRule type="expression" dxfId="126" priority="130">
      <formula>MOD(ROW(), 2)=1</formula>
    </cfRule>
  </conditionalFormatting>
  <conditionalFormatting sqref="E230">
    <cfRule type="expression" dxfId="125" priority="129">
      <formula>MOD(ROW(), 2)=1</formula>
    </cfRule>
  </conditionalFormatting>
  <conditionalFormatting sqref="E231">
    <cfRule type="expression" dxfId="124" priority="128">
      <formula>MOD(ROW(), 2)=1</formula>
    </cfRule>
  </conditionalFormatting>
  <conditionalFormatting sqref="E232">
    <cfRule type="expression" dxfId="123" priority="127">
      <formula>MOD(ROW(), 2)=1</formula>
    </cfRule>
  </conditionalFormatting>
  <conditionalFormatting sqref="E233">
    <cfRule type="expression" dxfId="122" priority="126">
      <formula>MOD(ROW(), 2)=1</formula>
    </cfRule>
  </conditionalFormatting>
  <conditionalFormatting sqref="E234">
    <cfRule type="expression" dxfId="121" priority="125">
      <formula>MOD(ROW(), 2)=1</formula>
    </cfRule>
  </conditionalFormatting>
  <conditionalFormatting sqref="E235">
    <cfRule type="expression" dxfId="120" priority="124">
      <formula>MOD(ROW(), 2)=1</formula>
    </cfRule>
  </conditionalFormatting>
  <conditionalFormatting sqref="E236">
    <cfRule type="expression" dxfId="119" priority="123">
      <formula>MOD(ROW(), 2)=1</formula>
    </cfRule>
  </conditionalFormatting>
  <conditionalFormatting sqref="E237">
    <cfRule type="expression" dxfId="118" priority="122">
      <formula>MOD(ROW(), 2)=1</formula>
    </cfRule>
  </conditionalFormatting>
  <conditionalFormatting sqref="E238">
    <cfRule type="expression" dxfId="117" priority="121">
      <formula>MOD(ROW(), 2)=1</formula>
    </cfRule>
  </conditionalFormatting>
  <conditionalFormatting sqref="E239">
    <cfRule type="expression" dxfId="116" priority="120">
      <formula>MOD(ROW(), 2)=1</formula>
    </cfRule>
  </conditionalFormatting>
  <conditionalFormatting sqref="E241">
    <cfRule type="expression" dxfId="115" priority="119">
      <formula>MOD(ROW(), 2)=1</formula>
    </cfRule>
  </conditionalFormatting>
  <conditionalFormatting sqref="U246">
    <cfRule type="expression" dxfId="114" priority="118">
      <formula>MOD(ROW(), 2)=1</formula>
    </cfRule>
  </conditionalFormatting>
  <conditionalFormatting sqref="U247">
    <cfRule type="expression" dxfId="113" priority="117">
      <formula>MOD(ROW(), 2)=1</formula>
    </cfRule>
  </conditionalFormatting>
  <conditionalFormatting sqref="U249">
    <cfRule type="expression" dxfId="112" priority="116">
      <formula>MOD(ROW(), 2)=1</formula>
    </cfRule>
  </conditionalFormatting>
  <conditionalFormatting sqref="U250">
    <cfRule type="expression" dxfId="111" priority="115">
      <formula>MOD(ROW(), 2)=1</formula>
    </cfRule>
  </conditionalFormatting>
  <conditionalFormatting sqref="U251">
    <cfRule type="expression" dxfId="110" priority="114">
      <formula>MOD(ROW(), 2)=1</formula>
    </cfRule>
  </conditionalFormatting>
  <conditionalFormatting sqref="E246">
    <cfRule type="expression" dxfId="109" priority="113">
      <formula>MOD(ROW(), 2)=1</formula>
    </cfRule>
  </conditionalFormatting>
  <conditionalFormatting sqref="E247">
    <cfRule type="expression" dxfId="108" priority="112">
      <formula>MOD(ROW(), 2)=1</formula>
    </cfRule>
  </conditionalFormatting>
  <conditionalFormatting sqref="E249">
    <cfRule type="expression" dxfId="107" priority="111">
      <formula>MOD(ROW(), 2)=1</formula>
    </cfRule>
  </conditionalFormatting>
  <conditionalFormatting sqref="E250">
    <cfRule type="expression" dxfId="106" priority="110">
      <formula>MOD(ROW(), 2)=1</formula>
    </cfRule>
  </conditionalFormatting>
  <conditionalFormatting sqref="E251">
    <cfRule type="expression" dxfId="105" priority="109">
      <formula>MOD(ROW(), 2)=1</formula>
    </cfRule>
  </conditionalFormatting>
  <conditionalFormatting sqref="P267:S267 U267">
    <cfRule type="expression" dxfId="104" priority="108">
      <formula>MOD(ROW(), 2)=1</formula>
    </cfRule>
  </conditionalFormatting>
  <conditionalFormatting sqref="U219">
    <cfRule type="expression" dxfId="103" priority="107">
      <formula>MOD(ROW(), 2)=1</formula>
    </cfRule>
  </conditionalFormatting>
  <conditionalFormatting sqref="U220">
    <cfRule type="expression" dxfId="102" priority="106">
      <formula>MOD(ROW(), 2)=1</formula>
    </cfRule>
  </conditionalFormatting>
  <conditionalFormatting sqref="U221">
    <cfRule type="expression" dxfId="101" priority="105">
      <formula>MOD(ROW(), 2)=1</formula>
    </cfRule>
  </conditionalFormatting>
  <conditionalFormatting sqref="U222">
    <cfRule type="expression" dxfId="100" priority="104">
      <formula>MOD(ROW(), 2)=1</formula>
    </cfRule>
  </conditionalFormatting>
  <conditionalFormatting sqref="U223">
    <cfRule type="expression" dxfId="99" priority="103">
      <formula>MOD(ROW(), 2)=1</formula>
    </cfRule>
  </conditionalFormatting>
  <conditionalFormatting sqref="U252">
    <cfRule type="expression" dxfId="98" priority="102">
      <formula>MOD(ROW(), 2)=1</formula>
    </cfRule>
  </conditionalFormatting>
  <conditionalFormatting sqref="U253">
    <cfRule type="expression" dxfId="97" priority="101">
      <formula>MOD(ROW(), 2)=1</formula>
    </cfRule>
  </conditionalFormatting>
  <conditionalFormatting sqref="U254">
    <cfRule type="expression" dxfId="96" priority="100">
      <formula>MOD(ROW(), 2)=1</formula>
    </cfRule>
  </conditionalFormatting>
  <conditionalFormatting sqref="U255">
    <cfRule type="expression" dxfId="95" priority="99">
      <formula>MOD(ROW(), 2)=1</formula>
    </cfRule>
  </conditionalFormatting>
  <conditionalFormatting sqref="U256">
    <cfRule type="expression" dxfId="94" priority="98">
      <formula>MOD(ROW(), 2)=1</formula>
    </cfRule>
  </conditionalFormatting>
  <conditionalFormatting sqref="U257">
    <cfRule type="expression" dxfId="93" priority="97">
      <formula>MOD(ROW(), 2)=1</formula>
    </cfRule>
  </conditionalFormatting>
  <conditionalFormatting sqref="U258">
    <cfRule type="expression" dxfId="92" priority="96">
      <formula>MOD(ROW(), 2)=1</formula>
    </cfRule>
  </conditionalFormatting>
  <conditionalFormatting sqref="U259">
    <cfRule type="expression" dxfId="91" priority="95">
      <formula>MOD(ROW(), 2)=1</formula>
    </cfRule>
  </conditionalFormatting>
  <conditionalFormatting sqref="U260">
    <cfRule type="expression" dxfId="90" priority="94">
      <formula>MOD(ROW(), 2)=1</formula>
    </cfRule>
  </conditionalFormatting>
  <conditionalFormatting sqref="U261">
    <cfRule type="expression" dxfId="89" priority="93">
      <formula>MOD(ROW(), 2)=1</formula>
    </cfRule>
  </conditionalFormatting>
  <conditionalFormatting sqref="E219">
    <cfRule type="expression" dxfId="88" priority="92">
      <formula>MOD(ROW(), 2)=1</formula>
    </cfRule>
  </conditionalFormatting>
  <conditionalFormatting sqref="E220">
    <cfRule type="expression" dxfId="87" priority="91">
      <formula>MOD(ROW(), 2)=1</formula>
    </cfRule>
  </conditionalFormatting>
  <conditionalFormatting sqref="E221">
    <cfRule type="expression" dxfId="86" priority="90">
      <formula>MOD(ROW(), 2)=1</formula>
    </cfRule>
  </conditionalFormatting>
  <conditionalFormatting sqref="D1:D1048576">
    <cfRule type="duplicateValues" dxfId="85" priority="88"/>
    <cfRule type="duplicateValues" priority="89"/>
  </conditionalFormatting>
  <conditionalFormatting sqref="A275:A277">
    <cfRule type="expression" dxfId="84" priority="85">
      <formula>MOD(ROW(), 2)=1</formula>
    </cfRule>
  </conditionalFormatting>
  <conditionalFormatting sqref="A278:A280">
    <cfRule type="expression" dxfId="83" priority="84">
      <formula>MOD(ROW(), 2)=1</formula>
    </cfRule>
  </conditionalFormatting>
  <conditionalFormatting sqref="A281:A283">
    <cfRule type="expression" dxfId="82" priority="83">
      <formula>MOD(ROW(), 2)=1</formula>
    </cfRule>
  </conditionalFormatting>
  <conditionalFormatting sqref="A286:A289">
    <cfRule type="expression" dxfId="81" priority="82">
      <formula>MOD(ROW(), 2)=1</formula>
    </cfRule>
  </conditionalFormatting>
  <conditionalFormatting sqref="A286:A289">
    <cfRule type="containsBlanks" dxfId="80" priority="81">
      <formula>LEN(TRIM(A286))=0</formula>
    </cfRule>
  </conditionalFormatting>
  <conditionalFormatting sqref="A290">
    <cfRule type="expression" dxfId="79" priority="80">
      <formula>MOD(ROW(), 2)=1</formula>
    </cfRule>
  </conditionalFormatting>
  <conditionalFormatting sqref="A290">
    <cfRule type="containsBlanks" dxfId="78" priority="79">
      <formula>LEN(TRIM(A290))=0</formula>
    </cfRule>
  </conditionalFormatting>
  <conditionalFormatting sqref="A292:A294">
    <cfRule type="expression" dxfId="77" priority="78">
      <formula>MOD(ROW(), 2)=1</formula>
    </cfRule>
  </conditionalFormatting>
  <conditionalFormatting sqref="A292:A294">
    <cfRule type="containsBlanks" dxfId="76" priority="77">
      <formula>LEN(TRIM(A292))=0</formula>
    </cfRule>
  </conditionalFormatting>
  <conditionalFormatting sqref="A295:A296">
    <cfRule type="expression" dxfId="75" priority="76">
      <formula>MOD(ROW(), 2)=1</formula>
    </cfRule>
  </conditionalFormatting>
  <conditionalFormatting sqref="A295:A296">
    <cfRule type="containsBlanks" dxfId="74" priority="75">
      <formula>LEN(TRIM(A295))=0</formula>
    </cfRule>
  </conditionalFormatting>
  <conditionalFormatting sqref="A297:A299">
    <cfRule type="expression" dxfId="73" priority="74">
      <formula>MOD(ROW(), 2)=1</formula>
    </cfRule>
  </conditionalFormatting>
  <conditionalFormatting sqref="A300">
    <cfRule type="expression" dxfId="72" priority="73">
      <formula>MOD(ROW(), 2)=1</formula>
    </cfRule>
  </conditionalFormatting>
  <conditionalFormatting sqref="A285">
    <cfRule type="expression" dxfId="71" priority="72">
      <formula>MOD(ROW(), 2)=1</formula>
    </cfRule>
  </conditionalFormatting>
  <conditionalFormatting sqref="A284">
    <cfRule type="expression" dxfId="70" priority="71">
      <formula>MOD(ROW(), 2)=1</formula>
    </cfRule>
  </conditionalFormatting>
  <conditionalFormatting sqref="A284">
    <cfRule type="containsBlanks" dxfId="69" priority="70">
      <formula>LEN(TRIM(A284))=0</formula>
    </cfRule>
  </conditionalFormatting>
  <conditionalFormatting sqref="A301:A302">
    <cfRule type="expression" dxfId="68" priority="69">
      <formula>MOD(ROW(), 2)=1</formula>
    </cfRule>
  </conditionalFormatting>
  <conditionalFormatting sqref="A303:A305">
    <cfRule type="expression" dxfId="67" priority="68">
      <formula>MOD(ROW(), 2)=1</formula>
    </cfRule>
  </conditionalFormatting>
  <conditionalFormatting sqref="A306">
    <cfRule type="expression" dxfId="66" priority="67">
      <formula>MOD(ROW(), 2)=1</formula>
    </cfRule>
  </conditionalFormatting>
  <conditionalFormatting sqref="A307:A308">
    <cfRule type="expression" dxfId="65" priority="66">
      <formula>MOD(ROW(), 2)=1</formula>
    </cfRule>
  </conditionalFormatting>
  <conditionalFormatting sqref="A317:A318">
    <cfRule type="expression" dxfId="64" priority="65">
      <formula>MOD(ROW(), 2)=1</formula>
    </cfRule>
  </conditionalFormatting>
  <conditionalFormatting sqref="A319">
    <cfRule type="expression" dxfId="63" priority="64">
      <formula>MOD(ROW(), 2)=1</formula>
    </cfRule>
  </conditionalFormatting>
  <conditionalFormatting sqref="A311:A315">
    <cfRule type="expression" dxfId="62" priority="63">
      <formula>MOD(ROW(), 2)=1</formula>
    </cfRule>
  </conditionalFormatting>
  <conditionalFormatting sqref="A316">
    <cfRule type="expression" dxfId="61" priority="62">
      <formula>MOD(ROW(), 2)=1</formula>
    </cfRule>
  </conditionalFormatting>
  <conditionalFormatting sqref="U268">
    <cfRule type="containsBlanks" dxfId="60" priority="61">
      <formula>LEN(TRIM(U268))=0</formula>
    </cfRule>
  </conditionalFormatting>
  <conditionalFormatting sqref="U268">
    <cfRule type="expression" dxfId="59" priority="60">
      <formula>MOD(ROW(), 2)=1</formula>
    </cfRule>
  </conditionalFormatting>
  <conditionalFormatting sqref="U270">
    <cfRule type="containsBlanks" dxfId="58" priority="59">
      <formula>LEN(TRIM(U270))=0</formula>
    </cfRule>
  </conditionalFormatting>
  <conditionalFormatting sqref="U270">
    <cfRule type="expression" dxfId="57" priority="58">
      <formula>MOD(ROW(), 2)=1</formula>
    </cfRule>
  </conditionalFormatting>
  <conditionalFormatting sqref="U274">
    <cfRule type="containsBlanks" dxfId="56" priority="57">
      <formula>LEN(TRIM(U274))=0</formula>
    </cfRule>
  </conditionalFormatting>
  <conditionalFormatting sqref="U274">
    <cfRule type="expression" dxfId="55" priority="56">
      <formula>MOD(ROW(), 2)=1</formula>
    </cfRule>
  </conditionalFormatting>
  <conditionalFormatting sqref="U266">
    <cfRule type="containsBlanks" dxfId="54" priority="55">
      <formula>LEN(TRIM(U266))=0</formula>
    </cfRule>
  </conditionalFormatting>
  <conditionalFormatting sqref="U266">
    <cfRule type="expression" dxfId="53" priority="54">
      <formula>MOD(ROW(), 2)=1</formula>
    </cfRule>
  </conditionalFormatting>
  <conditionalFormatting sqref="U226">
    <cfRule type="containsBlanks" dxfId="52" priority="53">
      <formula>LEN(TRIM(U226))=0</formula>
    </cfRule>
  </conditionalFormatting>
  <conditionalFormatting sqref="U226">
    <cfRule type="expression" dxfId="51" priority="52">
      <formula>MOD(ROW(), 2)=1</formula>
    </cfRule>
  </conditionalFormatting>
  <conditionalFormatting sqref="U211">
    <cfRule type="containsBlanks" dxfId="50" priority="51">
      <formula>LEN(TRIM(U211))=0</formula>
    </cfRule>
  </conditionalFormatting>
  <conditionalFormatting sqref="U211">
    <cfRule type="expression" dxfId="49" priority="50">
      <formula>MOD(ROW(), 2)=1</formula>
    </cfRule>
  </conditionalFormatting>
  <conditionalFormatting sqref="U212">
    <cfRule type="containsBlanks" dxfId="48" priority="49">
      <formula>LEN(TRIM(U212))=0</formula>
    </cfRule>
  </conditionalFormatting>
  <conditionalFormatting sqref="U212">
    <cfRule type="expression" dxfId="47" priority="48">
      <formula>MOD(ROW(), 2)=1</formula>
    </cfRule>
  </conditionalFormatting>
  <conditionalFormatting sqref="U213">
    <cfRule type="containsBlanks" dxfId="46" priority="47">
      <formula>LEN(TRIM(U213))=0</formula>
    </cfRule>
  </conditionalFormatting>
  <conditionalFormatting sqref="U213">
    <cfRule type="expression" dxfId="45" priority="46">
      <formula>MOD(ROW(), 2)=1</formula>
    </cfRule>
  </conditionalFormatting>
  <conditionalFormatting sqref="U214">
    <cfRule type="containsBlanks" dxfId="44" priority="45">
      <formula>LEN(TRIM(U214))=0</formula>
    </cfRule>
  </conditionalFormatting>
  <conditionalFormatting sqref="U214">
    <cfRule type="expression" dxfId="43" priority="44">
      <formula>MOD(ROW(), 2)=1</formula>
    </cfRule>
  </conditionalFormatting>
  <conditionalFormatting sqref="U209">
    <cfRule type="expression" dxfId="42" priority="43">
      <formula>MOD(ROW(), 2)=1</formula>
    </cfRule>
  </conditionalFormatting>
  <conditionalFormatting sqref="U169">
    <cfRule type="containsBlanks" dxfId="41" priority="42">
      <formula>LEN(TRIM(U169))=0</formula>
    </cfRule>
  </conditionalFormatting>
  <conditionalFormatting sqref="U169">
    <cfRule type="expression" dxfId="40" priority="41">
      <formula>MOD(ROW(), 2)=1</formula>
    </cfRule>
  </conditionalFormatting>
  <conditionalFormatting sqref="U167">
    <cfRule type="containsBlanks" dxfId="39" priority="40">
      <formula>LEN(TRIM(U167))=0</formula>
    </cfRule>
  </conditionalFormatting>
  <conditionalFormatting sqref="U167">
    <cfRule type="expression" dxfId="38" priority="39">
      <formula>MOD(ROW(), 2)=1</formula>
    </cfRule>
  </conditionalFormatting>
  <conditionalFormatting sqref="U166">
    <cfRule type="containsBlanks" dxfId="37" priority="38">
      <formula>LEN(TRIM(U166))=0</formula>
    </cfRule>
  </conditionalFormatting>
  <conditionalFormatting sqref="U166">
    <cfRule type="expression" dxfId="36" priority="37">
      <formula>MOD(ROW(), 2)=1</formula>
    </cfRule>
  </conditionalFormatting>
  <conditionalFormatting sqref="U165">
    <cfRule type="containsBlanks" dxfId="35" priority="36">
      <formula>LEN(TRIM(U165))=0</formula>
    </cfRule>
  </conditionalFormatting>
  <conditionalFormatting sqref="U165">
    <cfRule type="expression" dxfId="34" priority="35">
      <formula>MOD(ROW(), 2)=1</formula>
    </cfRule>
  </conditionalFormatting>
  <conditionalFormatting sqref="U164">
    <cfRule type="containsBlanks" dxfId="33" priority="34">
      <formula>LEN(TRIM(U164))=0</formula>
    </cfRule>
  </conditionalFormatting>
  <conditionalFormatting sqref="U164">
    <cfRule type="expression" dxfId="32" priority="33">
      <formula>MOD(ROW(), 2)=1</formula>
    </cfRule>
  </conditionalFormatting>
  <conditionalFormatting sqref="U163">
    <cfRule type="containsBlanks" dxfId="31" priority="32">
      <formula>LEN(TRIM(U163))=0</formula>
    </cfRule>
  </conditionalFormatting>
  <conditionalFormatting sqref="U163">
    <cfRule type="expression" dxfId="30" priority="31">
      <formula>MOD(ROW(), 2)=1</formula>
    </cfRule>
  </conditionalFormatting>
  <conditionalFormatting sqref="U141">
    <cfRule type="containsBlanks" dxfId="29" priority="30">
      <formula>LEN(TRIM(U141))=0</formula>
    </cfRule>
  </conditionalFormatting>
  <conditionalFormatting sqref="U141">
    <cfRule type="expression" dxfId="28" priority="29">
      <formula>MOD(ROW(), 2)=1</formula>
    </cfRule>
  </conditionalFormatting>
  <conditionalFormatting sqref="U87">
    <cfRule type="containsBlanks" dxfId="27" priority="28">
      <formula>LEN(TRIM(U87))=0</formula>
    </cfRule>
  </conditionalFormatting>
  <conditionalFormatting sqref="U87">
    <cfRule type="expression" dxfId="26" priority="27">
      <formula>MOD(ROW(), 2)=1</formula>
    </cfRule>
  </conditionalFormatting>
  <conditionalFormatting sqref="U85">
    <cfRule type="containsBlanks" dxfId="25" priority="26">
      <formula>LEN(TRIM(U85))=0</formula>
    </cfRule>
  </conditionalFormatting>
  <conditionalFormatting sqref="U85">
    <cfRule type="expression" dxfId="24" priority="25">
      <formula>MOD(ROW(), 2)=1</formula>
    </cfRule>
  </conditionalFormatting>
  <conditionalFormatting sqref="U83">
    <cfRule type="containsBlanks" dxfId="23" priority="24">
      <formula>LEN(TRIM(U83))=0</formula>
    </cfRule>
  </conditionalFormatting>
  <conditionalFormatting sqref="U83">
    <cfRule type="expression" dxfId="22" priority="23">
      <formula>MOD(ROW(), 2)=1</formula>
    </cfRule>
  </conditionalFormatting>
  <conditionalFormatting sqref="U81">
    <cfRule type="containsBlanks" dxfId="21" priority="22">
      <formula>LEN(TRIM(U81))=0</formula>
    </cfRule>
  </conditionalFormatting>
  <conditionalFormatting sqref="U81">
    <cfRule type="expression" dxfId="20" priority="21">
      <formula>MOD(ROW(), 2)=1</formula>
    </cfRule>
  </conditionalFormatting>
  <conditionalFormatting sqref="U63">
    <cfRule type="containsBlanks" dxfId="19" priority="20">
      <formula>LEN(TRIM(U63))=0</formula>
    </cfRule>
  </conditionalFormatting>
  <conditionalFormatting sqref="U63">
    <cfRule type="expression" dxfId="18" priority="19">
      <formula>MOD(ROW(), 2)=1</formula>
    </cfRule>
  </conditionalFormatting>
  <conditionalFormatting sqref="U57">
    <cfRule type="containsBlanks" dxfId="17" priority="18">
      <formula>LEN(TRIM(U57))=0</formula>
    </cfRule>
  </conditionalFormatting>
  <conditionalFormatting sqref="U57">
    <cfRule type="expression" dxfId="16" priority="17">
      <formula>MOD(ROW(), 2)=1</formula>
    </cfRule>
  </conditionalFormatting>
  <conditionalFormatting sqref="U55">
    <cfRule type="containsBlanks" dxfId="15" priority="16">
      <formula>LEN(TRIM(U55))=0</formula>
    </cfRule>
  </conditionalFormatting>
  <conditionalFormatting sqref="U55">
    <cfRule type="expression" dxfId="14" priority="15">
      <formula>MOD(ROW(), 2)=1</formula>
    </cfRule>
  </conditionalFormatting>
  <conditionalFormatting sqref="U47">
    <cfRule type="containsBlanks" dxfId="13" priority="14">
      <formula>LEN(TRIM(U47))=0</formula>
    </cfRule>
  </conditionalFormatting>
  <conditionalFormatting sqref="U47">
    <cfRule type="expression" dxfId="12" priority="13">
      <formula>MOD(ROW(), 2)=1</formula>
    </cfRule>
  </conditionalFormatting>
  <conditionalFormatting sqref="U46">
    <cfRule type="containsBlanks" dxfId="11" priority="12">
      <formula>LEN(TRIM(U46))=0</formula>
    </cfRule>
  </conditionalFormatting>
  <conditionalFormatting sqref="U46">
    <cfRule type="expression" dxfId="10" priority="11">
      <formula>MOD(ROW(), 2)=1</formula>
    </cfRule>
  </conditionalFormatting>
  <conditionalFormatting sqref="U45">
    <cfRule type="containsBlanks" dxfId="9" priority="10">
      <formula>LEN(TRIM(U45))=0</formula>
    </cfRule>
  </conditionalFormatting>
  <conditionalFormatting sqref="U45">
    <cfRule type="expression" dxfId="8" priority="9">
      <formula>MOD(ROW(), 2)=1</formula>
    </cfRule>
  </conditionalFormatting>
  <conditionalFormatting sqref="U44">
    <cfRule type="containsBlanks" dxfId="7" priority="8">
      <formula>LEN(TRIM(U44))=0</formula>
    </cfRule>
  </conditionalFormatting>
  <conditionalFormatting sqref="U44">
    <cfRule type="expression" dxfId="6" priority="7">
      <formula>MOD(ROW(), 2)=1</formula>
    </cfRule>
  </conditionalFormatting>
  <conditionalFormatting sqref="U43">
    <cfRule type="containsBlanks" dxfId="5" priority="6">
      <formula>LEN(TRIM(U43))=0</formula>
    </cfRule>
  </conditionalFormatting>
  <conditionalFormatting sqref="U43">
    <cfRule type="expression" dxfId="4" priority="5">
      <formula>MOD(ROW(), 2)=1</formula>
    </cfRule>
  </conditionalFormatting>
  <conditionalFormatting sqref="U42">
    <cfRule type="containsBlanks" dxfId="3" priority="4">
      <formula>LEN(TRIM(U42))=0</formula>
    </cfRule>
  </conditionalFormatting>
  <conditionalFormatting sqref="U42">
    <cfRule type="expression" dxfId="2" priority="3">
      <formula>MOD(ROW(), 2)=1</formula>
    </cfRule>
  </conditionalFormatting>
  <conditionalFormatting sqref="U41">
    <cfRule type="containsBlanks" dxfId="1" priority="2">
      <formula>LEN(TRIM(U41))=0</formula>
    </cfRule>
  </conditionalFormatting>
  <conditionalFormatting sqref="U41">
    <cfRule type="expression" dxfId="0" priority="1">
      <formula>MOD(ROW(), 2)=1</formula>
    </cfRule>
  </conditionalFormatting>
  <hyperlinks>
    <hyperlink ref="A111" r:id="rId1" xr:uid="{71BD5098-9ED3-460D-9772-5D15C2696B9B}"/>
    <hyperlink ref="A8" r:id="rId2" xr:uid="{44D91549-CCB2-4FE3-ADCC-8EFFFC319323}"/>
    <hyperlink ref="A112" r:id="rId3" xr:uid="{3DA310A6-A966-4750-815F-9667993AF5BA}"/>
    <hyperlink ref="A113" r:id="rId4" xr:uid="{B71EE651-9EC6-40E4-9B25-D3A332D0915C}"/>
    <hyperlink ref="A114" r:id="rId5" xr:uid="{A4DF1AF8-48DF-4587-B9CF-8F5BF5FFA215}"/>
    <hyperlink ref="A44" r:id="rId6" xr:uid="{67DB570A-F066-4C03-9578-5558509E1F86}"/>
    <hyperlink ref="A102" r:id="rId7" xr:uid="{24BEF84D-6F71-41B2-B0FB-6DC9069C995A}"/>
    <hyperlink ref="A103" r:id="rId8" xr:uid="{B786DFB5-0BF2-4760-AA5F-57B9C3D79510}"/>
    <hyperlink ref="A104" r:id="rId9" xr:uid="{038163A3-31D6-40C8-841A-B10D7EBA1F7A}"/>
    <hyperlink ref="A105" r:id="rId10" xr:uid="{1B655333-6211-4307-A825-FDA5F7F69A2E}"/>
    <hyperlink ref="A106" r:id="rId11" xr:uid="{7B1D5C63-3D40-4189-A46F-740AB84149AC}"/>
    <hyperlink ref="A107" r:id="rId12" xr:uid="{C960F7CC-51D6-4BFD-9091-CE4575DC1B96}"/>
    <hyperlink ref="A3" r:id="rId13" xr:uid="{7949769E-0C14-4B00-A01D-C7FD1B27FD7E}"/>
    <hyperlink ref="A4" r:id="rId14" xr:uid="{36556C00-BAA5-4B60-A3F3-ED9F65548425}"/>
    <hyperlink ref="A5" r:id="rId15" xr:uid="{DB5F4D50-B5E0-48BE-8B45-F1D154E13224}"/>
    <hyperlink ref="A6" r:id="rId16" xr:uid="{7F4F7069-19F9-457D-8AE5-0584ECFBAC14}"/>
    <hyperlink ref="A108" r:id="rId17" xr:uid="{5C9654D2-44C4-4A86-ABA5-6AD3A5DBBA1D}"/>
    <hyperlink ref="A109" r:id="rId18" xr:uid="{29E8B9F1-B917-429F-94BE-2516593B896E}"/>
    <hyperlink ref="A110" r:id="rId19" xr:uid="{64443191-27D8-4425-B7C6-98D9C9F04ABE}"/>
    <hyperlink ref="A7" r:id="rId20" xr:uid="{9408055C-87A0-4251-89A6-551441BDB1ED}"/>
    <hyperlink ref="A189" r:id="rId21" xr:uid="{2EF289E0-26CA-4E82-84FD-BEAB636F8B14}"/>
    <hyperlink ref="A190" r:id="rId22" xr:uid="{4D289720-59C6-4B90-8CB4-7C6D8D2957BB}"/>
    <hyperlink ref="A191" r:id="rId23" xr:uid="{7C64F6D7-CFD0-4C02-A3D0-38385627E5B4}"/>
    <hyperlink ref="A192" r:id="rId24" xr:uid="{570DAA23-843B-4701-B19C-F8FA01BF1AF3}"/>
    <hyperlink ref="A193" r:id="rId25" xr:uid="{09DC2F36-D91C-40A9-8D2E-BFA62534B382}"/>
    <hyperlink ref="A194" r:id="rId26" xr:uid="{D37E10E7-2155-4B9E-AB9A-44625F0BCFD5}"/>
    <hyperlink ref="A195" r:id="rId27" xr:uid="{173A0298-563C-4DFA-9CCC-8BEA825FDA50}"/>
    <hyperlink ref="A43" r:id="rId28" xr:uid="{0B9C206C-46F4-4827-A71B-D5EF961C8ED0}"/>
    <hyperlink ref="A42" r:id="rId29" xr:uid="{240015CA-C6A9-4AAF-A9F8-DBF374D6C51C}"/>
    <hyperlink ref="A41" r:id="rId30" xr:uid="{28C827D4-B840-4EA3-B081-B5EC15E896B0}"/>
    <hyperlink ref="A40" r:id="rId31" xr:uid="{96BBA22C-ADCB-463C-8414-CE4240EA887E}"/>
    <hyperlink ref="A39" r:id="rId32" xr:uid="{98D92688-0F3F-46EC-85E0-D03FD0F2C045}"/>
    <hyperlink ref="A9" r:id="rId33" xr:uid="{D7081B4F-BC49-4D35-AD9B-7EC510876A1F}"/>
    <hyperlink ref="A10" r:id="rId34" xr:uid="{E09723E6-FCB9-44DD-A7E2-E17235F7B7A7}"/>
    <hyperlink ref="A11" r:id="rId35" xr:uid="{43DA6B4F-9CA1-456A-9829-DC01963127E9}"/>
    <hyperlink ref="A12" r:id="rId36" xr:uid="{ED671575-924E-494F-B41E-1B5508BB1710}"/>
    <hyperlink ref="A116" r:id="rId37" xr:uid="{14170266-A694-468B-88F4-5A0CEB16CCF5}"/>
    <hyperlink ref="A115" r:id="rId38" xr:uid="{2CB7F9E7-AB96-4E03-9A5E-3A96C0FBC207}"/>
    <hyperlink ref="A49" r:id="rId39" xr:uid="{FE900E3D-3426-4B4C-B992-88DD1FCD8F0F}"/>
    <hyperlink ref="A48" r:id="rId40" xr:uid="{E17CC715-F43F-4F43-A910-BA534A8F845E}"/>
    <hyperlink ref="A47" r:id="rId41" xr:uid="{1DBEC6CD-CCCD-494D-81E8-8CB6183F2042}"/>
    <hyperlink ref="A46" r:id="rId42" xr:uid="{92A2244B-5BE2-40AB-8E9A-20E2C8FAC3E7}"/>
    <hyperlink ref="A196" r:id="rId43" xr:uid="{D90EA6D1-7905-4C16-9E00-31A0B8183DB7}"/>
    <hyperlink ref="A197" r:id="rId44" xr:uid="{C1055343-9D91-431F-989B-BD3801CEA73A}"/>
    <hyperlink ref="A198" r:id="rId45" xr:uid="{10753C17-0AF7-4CA5-AE3D-CA7BB9E03CBD}"/>
    <hyperlink ref="A199" r:id="rId46" xr:uid="{1A0B1FC1-1EDA-43AD-BB46-25B35D8D390D}"/>
    <hyperlink ref="A200" r:id="rId47" xr:uid="{32861205-E3C4-48DE-A9AB-F14BC33507AD}"/>
    <hyperlink ref="A201" r:id="rId48" xr:uid="{F21D77D2-96B2-40F6-9477-062E093816D1}"/>
    <hyperlink ref="A202" r:id="rId49" xr:uid="{5001F61A-EA33-4B02-8F27-8C50F4E1841D}"/>
    <hyperlink ref="A50" r:id="rId50" display="Cost and Efficieny" xr:uid="{EA2A9BAC-871C-42E1-A50A-D5343B612382}"/>
    <hyperlink ref="A117" r:id="rId51" display="Cost and Efficieny" xr:uid="{4A5E7CCB-B7EB-45F3-AC5E-8C759FD1E2BB}"/>
    <hyperlink ref="A203" r:id="rId52" display="Cost and Efficieny" xr:uid="{C4AC5499-3216-4DCA-957C-C29209E146C4}"/>
    <hyperlink ref="A204" r:id="rId53" display="Cost and Efficieny" xr:uid="{DB87B247-22BE-41AB-964C-CAAAF7450C56}"/>
    <hyperlink ref="A205" r:id="rId54" display="Cost and Efficieny" xr:uid="{2FB24BB4-0378-4CA7-907A-39DA9464FAEF}"/>
    <hyperlink ref="A206" r:id="rId55" display="Cost and Efficieny" xr:uid="{C7804303-3D68-4183-9602-087374E0A75E}"/>
    <hyperlink ref="A207" r:id="rId56" display="Cost and Efficieny" xr:uid="{EFD23BFE-89B5-4497-A31E-325CC0BD389E}"/>
    <hyperlink ref="A208" r:id="rId57" display="Cost and Efficieny" xr:uid="{18BD93D1-5D5E-45D8-AC5E-93AE89633AD4}"/>
    <hyperlink ref="A209" r:id="rId58" display="Cost and Efficieny" xr:uid="{A8F003AB-B3CE-40A6-B7AB-D115761FE6C9}"/>
    <hyperlink ref="A210" r:id="rId59" display="Cost and Efficieny" xr:uid="{AD118B6A-5526-44D1-9E23-BBBC74FA88B1}"/>
    <hyperlink ref="A51" r:id="rId60" xr:uid="{BB8AEE1F-2A2A-49D5-9612-93C1708B3E29}"/>
    <hyperlink ref="A52" r:id="rId61" xr:uid="{0A17A105-9181-426F-AB3F-D2CE6D1D193A}"/>
    <hyperlink ref="A53" r:id="rId62" xr:uid="{CCDB4406-1D23-4DCD-BA81-0FB688A92A84}"/>
    <hyperlink ref="A54" r:id="rId63" xr:uid="{E811E46A-92F1-4916-94D9-7D814E16CA6E}"/>
    <hyperlink ref="A55" r:id="rId64" xr:uid="{7EC3A948-4235-49E7-A654-5080AF5D1D04}"/>
    <hyperlink ref="A211" r:id="rId65" xr:uid="{5EC19C86-E632-4ECB-88AE-85FDD3D03641}"/>
    <hyperlink ref="A212" r:id="rId66" xr:uid="{52D2696E-0070-4339-B92A-AA76612521B1}"/>
    <hyperlink ref="A213" r:id="rId67" xr:uid="{EF94230D-5B8A-4C88-9241-F0AD3D9B27E4}"/>
    <hyperlink ref="A214" r:id="rId68" xr:uid="{2C507B7E-B515-4CEE-800E-AFEB21D9A891}"/>
    <hyperlink ref="A215" r:id="rId69" xr:uid="{8CA32201-88C1-4FF4-B8CA-C24E8ED0BFD9}"/>
    <hyperlink ref="A216" r:id="rId70" xr:uid="{8ACB3443-D30C-41A2-97A7-B4C499DDA74F}"/>
    <hyperlink ref="A13" r:id="rId71" xr:uid="{7AC98110-8AF6-4543-853A-241ED4725A0D}"/>
    <hyperlink ref="A14" r:id="rId72" xr:uid="{294A41A2-9DBF-43D5-AF23-3B6EFD697762}"/>
    <hyperlink ref="A15" r:id="rId73" xr:uid="{C39FC90B-4481-4A0B-ADCF-9CD08FAB9536}"/>
    <hyperlink ref="A16" r:id="rId74" xr:uid="{89639D4D-A9F6-4561-AC21-A5E954A422A4}"/>
    <hyperlink ref="A118" r:id="rId75" xr:uid="{5921AD02-AF53-4CA9-BEB9-DB2F3FA7F0F2}"/>
    <hyperlink ref="A119" r:id="rId76" xr:uid="{872498B1-7408-476B-B990-1BF5DB58649A}"/>
    <hyperlink ref="A120" r:id="rId77" xr:uid="{9A6CD18B-FD86-4BC9-8D27-CE7A46B8AB34}"/>
    <hyperlink ref="A223" r:id="rId78" xr:uid="{76F44526-9EBF-44B1-B760-35652A4EB111}"/>
    <hyperlink ref="A220" r:id="rId79" xr:uid="{52ADF6AE-F695-4B6E-8314-2754FC940728}"/>
    <hyperlink ref="A221" r:id="rId80" xr:uid="{70C40A30-5444-458A-BBC5-042150446BAF}"/>
    <hyperlink ref="A222" r:id="rId81" xr:uid="{98EF12DC-DDD0-46EA-BB7E-E396DC064163}"/>
    <hyperlink ref="A219" r:id="rId82" xr:uid="{99EED93A-7BB2-45D8-9D1A-565AFBE0D18C}"/>
    <hyperlink ref="A274" r:id="rId83" xr:uid="{2FEDFB67-AFD9-4ECC-A53D-10E9E99FBA18}"/>
    <hyperlink ref="A217" r:id="rId84" xr:uid="{EA4585DE-53C6-4447-84C3-B08AD7E33F6F}"/>
    <hyperlink ref="A218" r:id="rId85" xr:uid="{6A0D5244-E92E-4771-8C34-8228A07186EB}"/>
    <hyperlink ref="A224" r:id="rId86" xr:uid="{20EB5DC3-8765-45EA-8BEF-292317B556D3}"/>
    <hyperlink ref="A225" r:id="rId87" xr:uid="{DF978014-8431-4691-B670-E884D2EC8754}"/>
    <hyperlink ref="A226" r:id="rId88" xr:uid="{3E21A902-7792-4788-B114-43F5952ED57F}"/>
    <hyperlink ref="A227" r:id="rId89" xr:uid="{BACD9AB4-8DF7-407F-8829-A761E0628752}"/>
    <hyperlink ref="A228" r:id="rId90" xr:uid="{96FFDEE8-80C8-43DD-B27D-DDBEA0855077}"/>
    <hyperlink ref="A229" r:id="rId91" xr:uid="{316C2A8F-1157-4C27-94B8-7DBC47D9320C}"/>
    <hyperlink ref="A230" r:id="rId92" xr:uid="{96BE32C2-24B8-4F7F-8882-EEE8157518FD}"/>
    <hyperlink ref="A231" r:id="rId93" xr:uid="{B99ABBCE-6A37-4366-8868-BA96C7EC2597}"/>
    <hyperlink ref="A232" r:id="rId94" xr:uid="{2A8B605F-6135-44D8-BC88-BCFA62FC5AF4}"/>
    <hyperlink ref="A62" r:id="rId95" xr:uid="{7F3E0985-6DC1-4B73-902F-B92DF91E0A7C}"/>
    <hyperlink ref="A60" r:id="rId96" xr:uid="{9ECC8B5C-1B38-4DD8-97C1-3E2BFEC73DA3}"/>
    <hyperlink ref="A61" r:id="rId97" xr:uid="{0838D9E3-0483-4C08-8286-20D709DBB706}"/>
    <hyperlink ref="A63" r:id="rId98" xr:uid="{A00DCCB8-81CC-4D1E-83BF-7AA4DDC0C592}"/>
    <hyperlink ref="A64" r:id="rId99" xr:uid="{B8042DEF-EDBE-4882-B15D-50ADFD96BE71}"/>
    <hyperlink ref="A65" r:id="rId100" xr:uid="{399CB214-9381-4B1D-AE62-4C18F3D5F4BD}"/>
    <hyperlink ref="A66" r:id="rId101" xr:uid="{25877B85-73B9-4AC7-B7E8-4C481009434B}"/>
    <hyperlink ref="A67" r:id="rId102" xr:uid="{0C779A33-F554-4D4A-9E94-848CD27F07B4}"/>
    <hyperlink ref="A68" r:id="rId103" xr:uid="{3EAD8DC8-158A-4D90-B07E-41B39FDBD4FA}"/>
    <hyperlink ref="A17" r:id="rId104" xr:uid="{DA72226F-4F18-4DFE-A17D-2DB61020FE68}"/>
    <hyperlink ref="A233" r:id="rId105" xr:uid="{A0B20A6E-CC31-4DDF-8E5F-A4D29B7FEC5E}"/>
    <hyperlink ref="A234" r:id="rId106" xr:uid="{9C09959B-40D5-4D4A-B021-3CB8020E5FAD}"/>
    <hyperlink ref="A235" r:id="rId107" xr:uid="{C2C55FE2-03C9-4360-8008-0DEB32746951}"/>
    <hyperlink ref="A236" r:id="rId108" xr:uid="{351EC632-B855-4046-9B67-7CFF9E47BCF2}"/>
    <hyperlink ref="A237" r:id="rId109" xr:uid="{133AE971-BC1F-486A-BCFE-842E32C0F78B}"/>
    <hyperlink ref="A238" r:id="rId110" xr:uid="{D9A25C6A-D5B8-40DC-944A-A17E59E632AC}"/>
    <hyperlink ref="A239" r:id="rId111" xr:uid="{7F8BDE5D-7743-4A34-B76E-DBB070D93DCC}"/>
    <hyperlink ref="A240" r:id="rId112" xr:uid="{CEC529AD-1158-45B1-B3EF-44818E9720A5}"/>
    <hyperlink ref="A242" r:id="rId113" xr:uid="{395486C0-1D68-4C3F-9A87-5AC762BC9DF2}"/>
    <hyperlink ref="A241" r:id="rId114" xr:uid="{EB56799B-106A-4973-A57F-AF55F57E6B09}"/>
    <hyperlink ref="A243" r:id="rId115" xr:uid="{BA6E7BDB-14F4-4B35-B232-F0D38762AAD7}"/>
    <hyperlink ref="A244" r:id="rId116" xr:uid="{DF4B0325-57D1-411F-ACBF-E7D971648B05}"/>
    <hyperlink ref="A245" r:id="rId117" xr:uid="{9A67B895-E936-454E-940B-8E8C2CB2B8C7}"/>
    <hyperlink ref="A247" r:id="rId118" xr:uid="{74A8B1E0-AF10-42AA-AE83-FFF923DB569B}"/>
    <hyperlink ref="A69" r:id="rId119" xr:uid="{4D84A4A7-95D1-442C-90FB-EA2E6C8B97BF}"/>
    <hyperlink ref="A70" r:id="rId120" xr:uid="{21D58DD7-CF6B-46F2-927C-5A04117C0378}"/>
    <hyperlink ref="A71" r:id="rId121" xr:uid="{704862B1-5158-44B8-8172-32E2DBB454F4}"/>
    <hyperlink ref="A72" r:id="rId122" xr:uid="{B43248B3-F8A2-457C-A089-A1618AE202F4}"/>
    <hyperlink ref="A73" r:id="rId123" xr:uid="{B841D19E-439A-4112-9AE3-01016C883B7C}"/>
    <hyperlink ref="A18" r:id="rId124" xr:uid="{79527385-DC8C-4423-A91E-02949DB92DFF}"/>
    <hyperlink ref="A19" r:id="rId125" xr:uid="{C922B676-BB92-43C2-B442-1FEA7AC35A22}"/>
    <hyperlink ref="A20" r:id="rId126" xr:uid="{FDDFE00F-B383-416D-8D07-497F3FE14CE0}"/>
    <hyperlink ref="A21" r:id="rId127" xr:uid="{75F0B7E9-2FC8-497C-A851-7CC89E02261B}"/>
    <hyperlink ref="A22" r:id="rId128" xr:uid="{86D7AA9B-E8A8-4C2F-AD0C-AF555214EE5F}"/>
    <hyperlink ref="A23" r:id="rId129" xr:uid="{225C9963-A15D-4D96-9F12-5DF2743EFA73}"/>
    <hyperlink ref="A24" r:id="rId130" xr:uid="{2160627D-8BA0-4B4F-8391-EB935CC41D48}"/>
    <hyperlink ref="A25" r:id="rId131" xr:uid="{AD42E392-2550-42A8-B704-AB090FEE35AC}"/>
    <hyperlink ref="A26" r:id="rId132" xr:uid="{8A821EE2-2167-4AC6-B009-6A07CA664B3D}"/>
    <hyperlink ref="A74" r:id="rId133" xr:uid="{F53D2CE3-38FE-45AD-9CB7-59D7A988F32C}"/>
    <hyperlink ref="A75" r:id="rId134" xr:uid="{5FF86418-F9D6-43F8-A41D-72CCDC984851}"/>
    <hyperlink ref="A76" r:id="rId135" xr:uid="{95DA8165-BA35-4ACC-A631-B4761F640E91}"/>
    <hyperlink ref="A77" r:id="rId136" xr:uid="{869C3005-F749-4228-8E42-5AC3BF136A00}"/>
    <hyperlink ref="A78" r:id="rId137" xr:uid="{17C35E0C-BCC8-4211-BAF3-97F851C88C4C}"/>
    <hyperlink ref="A79" r:id="rId138" xr:uid="{2ADA3B40-B86D-4688-A3CD-97FD76B94EE8}"/>
    <hyperlink ref="A80" r:id="rId139" xr:uid="{84907DDC-F412-4548-9C17-B44C40BE6389}"/>
    <hyperlink ref="A121" r:id="rId140" xr:uid="{CA437398-A0D3-47F9-8222-2B04A90343A4}"/>
    <hyperlink ref="A122" r:id="rId141" xr:uid="{38C3EF6A-F8E8-45E4-B27B-F640922782E9}"/>
    <hyperlink ref="A123" r:id="rId142" xr:uid="{FFCBE54B-0D78-4C81-A8C1-CF3DFC218F14}"/>
    <hyperlink ref="A124" r:id="rId143" xr:uid="{753F73AC-AF40-4ECB-846E-980781B96698}"/>
    <hyperlink ref="A125" r:id="rId144" xr:uid="{5859205F-993C-4CB8-B2EA-BA1FE4F34616}"/>
    <hyperlink ref="A126" r:id="rId145" xr:uid="{EF3E01A6-4ACC-4D80-B0A1-F8195EB2666F}"/>
    <hyperlink ref="A127" r:id="rId146" xr:uid="{447A04B5-8F59-4BE6-A12F-B785BF1D5BB8}"/>
    <hyperlink ref="A248" r:id="rId147" xr:uid="{9AAA1B18-D1E6-4D2A-A86B-48279A26B953}"/>
    <hyperlink ref="A249" r:id="rId148" xr:uid="{298E54DD-9F7B-47F6-B4C2-88DFD9387762}"/>
    <hyperlink ref="A250" r:id="rId149" xr:uid="{DDF5A582-6C87-4F77-8A10-4751777E76AE}"/>
    <hyperlink ref="A251" r:id="rId150" xr:uid="{47A11E4A-B978-475B-AC0A-382E59A61E5E}"/>
    <hyperlink ref="A252" r:id="rId151" xr:uid="{56D548F3-87FE-4983-953B-1B4D1EB92B8D}"/>
    <hyperlink ref="A253" r:id="rId152" xr:uid="{6FF450BA-E9D5-40EF-A1E5-28532BB6BEEA}"/>
    <hyperlink ref="A254" r:id="rId153" xr:uid="{0C2ADF40-F1F5-4E75-B6B0-60E305CBDD1A}"/>
    <hyperlink ref="A255" r:id="rId154" xr:uid="{9A15DF54-52A4-43F9-B991-02521CAEF359}"/>
    <hyperlink ref="A256" r:id="rId155" xr:uid="{60543937-CE4D-4C50-AE58-E70FB76AACF8}"/>
    <hyperlink ref="A82" r:id="rId156" xr:uid="{D151DFE9-912C-43C7-86F6-7E2973CCEF1F}"/>
    <hyperlink ref="A81" r:id="rId157" xr:uid="{ABFF2A81-2A81-4281-8C9D-D8B37200B1A8}"/>
    <hyperlink ref="A257" r:id="rId158" xr:uid="{37C33318-E6B4-4A13-BC67-1E81D70C68CB}"/>
    <hyperlink ref="A258" r:id="rId159" xr:uid="{69660ACC-7485-419B-8DB5-B3237DBAC0EC}"/>
    <hyperlink ref="A259" r:id="rId160" xr:uid="{974B7CA1-B04F-4D5D-A3F6-2AB53085733B}"/>
    <hyperlink ref="A260" r:id="rId161" xr:uid="{030F2A9A-C7DB-4BA0-8BC4-66138D639008}"/>
    <hyperlink ref="A261" r:id="rId162" xr:uid="{5224C41A-E799-4906-8F54-FC72CF271CB1}"/>
    <hyperlink ref="A262" r:id="rId163" xr:uid="{37DCFB99-1997-4EBD-AAC1-3D5FFF3C4317}"/>
    <hyperlink ref="A263" r:id="rId164" xr:uid="{DDA547BF-DBB9-4C19-A582-6F4C11C8F8EA}"/>
    <hyperlink ref="A83" r:id="rId165" xr:uid="{8232DFCB-8656-44FD-8228-6E03E71E4E51}"/>
    <hyperlink ref="A84" r:id="rId166" xr:uid="{6D5EFA39-3053-4539-BE71-19042F5292D0}"/>
    <hyperlink ref="A85" r:id="rId167" xr:uid="{F13FC7C6-A2D9-4905-9E87-FEC6321B2CC4}"/>
    <hyperlink ref="A86" r:id="rId168" xr:uid="{D260938D-F1BC-4B5F-AC53-F283CD6C10BF}"/>
    <hyperlink ref="A87" r:id="rId169" xr:uid="{D98134E9-6CD0-4018-BD96-734979FCD315}"/>
    <hyperlink ref="A88" r:id="rId170" xr:uid="{DC317C13-95A0-4303-B075-EC9C6CD150CA}"/>
    <hyperlink ref="A89" r:id="rId171" xr:uid="{AB799AD2-B0B9-40AE-A929-0948F70B918F}"/>
    <hyperlink ref="A90" r:id="rId172" xr:uid="{74241A50-1D03-46A5-85D1-EF7F61A4FFDB}"/>
    <hyperlink ref="A91" r:id="rId173" xr:uid="{09963AD0-BB53-45A6-BC7C-FAB05EDBCDA6}"/>
    <hyperlink ref="A92" r:id="rId174" xr:uid="{702AA89E-35F0-4CA2-8655-09AB5C0ADFBA}"/>
    <hyperlink ref="A93" r:id="rId175" xr:uid="{F374B6F9-280D-4419-8763-97B95CF24EDB}"/>
    <hyperlink ref="A94" r:id="rId176" xr:uid="{CD822343-528F-4DB2-97C2-EEDE9EF539CC}"/>
    <hyperlink ref="A95" r:id="rId177" xr:uid="{0BF5A723-079D-4A29-B32B-DDC97838391A}"/>
    <hyperlink ref="A96" r:id="rId178" xr:uid="{8D42CCD2-D7FA-4C6F-9895-2CEF11018790}"/>
    <hyperlink ref="A97" r:id="rId179" xr:uid="{74E887CB-81FE-4FE5-84C5-9D4111BAB900}"/>
    <hyperlink ref="A128" r:id="rId180" xr:uid="{3BD6FCCB-3C17-4501-B7CB-41E04E6825C1}"/>
    <hyperlink ref="A27" r:id="rId181" xr:uid="{42469A41-65B5-43A2-BBD3-E6A293CD4631}"/>
    <hyperlink ref="A28" r:id="rId182" xr:uid="{6758EB8B-C774-4161-AE4A-4C6E6286E729}"/>
    <hyperlink ref="A29" r:id="rId183" xr:uid="{C2BD6F62-E007-4638-82B1-3CC48DCEB94B}"/>
    <hyperlink ref="A129" r:id="rId184" xr:uid="{15FB7FD9-FB7E-46D8-8B5F-550B9F7556D3}"/>
    <hyperlink ref="A30" r:id="rId185" xr:uid="{8F4080E4-0C48-4B88-ACE7-48EAF1D8D0D3}"/>
    <hyperlink ref="A130" r:id="rId186" xr:uid="{850139B4-62F1-4780-B3BC-6B57EC69D210}"/>
    <hyperlink ref="A131" r:id="rId187" xr:uid="{2171E83F-21AF-4E5B-A19A-292E378A6B12}"/>
    <hyperlink ref="A132" r:id="rId188" xr:uid="{F9E03EE8-2C8C-44A2-B3F9-F9F36023765B}"/>
    <hyperlink ref="A133" r:id="rId189" xr:uid="{F97943BA-48E5-42DA-B74E-643947EF253B}"/>
    <hyperlink ref="A264" r:id="rId190" xr:uid="{25849159-23F4-443C-B4B5-A75E7AFDE7FB}"/>
    <hyperlink ref="A265" r:id="rId191" xr:uid="{8FD38070-2535-4354-8A30-8AEB52D21362}"/>
    <hyperlink ref="A266" r:id="rId192" xr:uid="{BF025B3E-72AD-469E-AC1A-165B2F6CECC3}"/>
    <hyperlink ref="A267" r:id="rId193" xr:uid="{7A90B67E-0357-4BE9-A7F1-0296EB87C703}"/>
    <hyperlink ref="A268" r:id="rId194" xr:uid="{BB8CEA9F-483F-4490-A905-9EDA449632A9}"/>
    <hyperlink ref="A269" r:id="rId195" xr:uid="{2561FD25-70C6-4A73-BD7E-5AD219F7BA62}"/>
    <hyperlink ref="A271" r:id="rId196" xr:uid="{27F17D8A-DDF3-402F-AAB6-6AFB8F9E96E6}"/>
    <hyperlink ref="A272" r:id="rId197" xr:uid="{F2AF5967-C812-4840-88AA-48DAF3EA62D2}"/>
    <hyperlink ref="A273" r:id="rId198" xr:uid="{50AA2033-CB5E-443C-ACB4-51F69C2D9B17}"/>
    <hyperlink ref="A38" r:id="rId199" xr:uid="{8A0A83CF-CD55-43F9-8509-8D20627696F2}"/>
    <hyperlink ref="A37" r:id="rId200" xr:uid="{32EC5543-E87F-4E33-B2E8-E51F66DCEAB0}"/>
    <hyperlink ref="A36" r:id="rId201" xr:uid="{6E4CFD06-74A6-4B40-A096-C309B90DC263}"/>
    <hyperlink ref="A35" r:id="rId202" xr:uid="{E54B9BC7-F529-4278-AA6A-961D29815E9D}"/>
    <hyperlink ref="A34" r:id="rId203" xr:uid="{3EC565D0-6B11-4D03-8EA6-3370B98D3B90}"/>
    <hyperlink ref="A33" r:id="rId204" xr:uid="{A94D9569-C87C-4078-B86D-68A4AACCFD41}"/>
    <hyperlink ref="A32" r:id="rId205" xr:uid="{2B9900D0-4805-4DB0-AC9A-CC71C48CD2D6}"/>
    <hyperlink ref="A31" r:id="rId206" xr:uid="{204A0991-2B50-413A-A975-6809DF02CEFC}"/>
    <hyperlink ref="A98" r:id="rId207" xr:uid="{830E32ED-5C6D-43A3-A088-29555F2C629E}"/>
    <hyperlink ref="A99" r:id="rId208" xr:uid="{BDEC3F7B-6340-47CC-AF3F-695131D7ACBE}"/>
    <hyperlink ref="A100" r:id="rId209" xr:uid="{E5B21686-6B98-4108-891F-EE6BCC3AA826}"/>
    <hyperlink ref="A101" r:id="rId210" xr:uid="{C9AB34B9-A6BA-43E9-BABC-0C8AFDAC919D}"/>
    <hyperlink ref="A246" r:id="rId211" xr:uid="{71450759-7479-463B-9AE1-834B7355089D}"/>
    <hyperlink ref="A45" r:id="rId212" xr:uid="{B4422E7E-80D1-43AD-9355-FF2B17206B4F}"/>
    <hyperlink ref="A270" r:id="rId213" xr:uid="{074AB1AC-96BA-4710-9AC6-393854D7115E}"/>
    <hyperlink ref="A135" r:id="rId214" xr:uid="{38CFF95B-EE73-4DB8-841A-8FA205AC7017}"/>
    <hyperlink ref="A220:A225" r:id="rId215" display="Behavioral Health and Substance Use" xr:uid="{EC823BEA-CC45-466A-9D06-90EF07EAA795}"/>
    <hyperlink ref="A142" r:id="rId216" xr:uid="{215D06CD-4B47-4794-9CF4-730DE6FB6A7F}"/>
    <hyperlink ref="A227:A235" r:id="rId217" display="Cancer" xr:uid="{2A07527E-0F43-4D73-B74E-9490C9F0BBCF}"/>
    <hyperlink ref="A152" r:id="rId218" xr:uid="{71C0A6A1-9556-4172-8FD7-A1426289BC60}"/>
    <hyperlink ref="A237:A242" r:id="rId219" display="Cardiovascular" xr:uid="{EA62FC32-41A3-4CED-9079-1607F4979B82}"/>
    <hyperlink ref="A164" r:id="rId220" xr:uid="{A350D872-E448-437C-B4E4-B24265A2BC55}"/>
    <hyperlink ref="A165" r:id="rId221" xr:uid="{17F3AD67-6D5C-4665-A786-A3A8FBF42900}"/>
    <hyperlink ref="A166" r:id="rId222" xr:uid="{C30359F1-D99F-4BF0-A56D-A1AAB5C4A9E4}"/>
    <hyperlink ref="A246:A249" r:id="rId223" display="Patient Safety" xr:uid="{8B633333-12E9-4FD5-B8BB-144A1034571C}"/>
    <hyperlink ref="A171" r:id="rId224" xr:uid="{0C63FC3D-719D-4E9A-8350-20022DF5EBFA}"/>
    <hyperlink ref="A172" r:id="rId225" xr:uid="{BE8DE782-F418-4089-AA98-860BDC5D3C7E}"/>
    <hyperlink ref="A177" r:id="rId226" xr:uid="{8EBCE141-7B6E-4215-9E72-0BE2443F7C77}"/>
    <hyperlink ref="A253:A258" r:id="rId227" display="Primary Care and Chronic Illness" xr:uid="{4BF5D2B3-EFEF-4052-8F04-33B1BCE19B56}"/>
    <hyperlink ref="A184" r:id="rId228" xr:uid="{CFEB51D4-52F2-4703-AE6E-AF19B1749B24}"/>
    <hyperlink ref="A260:A261" r:id="rId229" display="Renal" xr:uid="{953D16AF-B08E-4480-99A4-3ED6C00C0F03}"/>
    <hyperlink ref="A187" r:id="rId230" xr:uid="{245B0698-A818-406B-922A-C8F52E240523}"/>
    <hyperlink ref="A188" r:id="rId231" xr:uid="{E7B6DE9F-6684-4587-ADCA-401B69C65780}"/>
    <hyperlink ref="A56" r:id="rId232" xr:uid="{ED1BEC28-116D-498E-B503-95356EDE561F}"/>
    <hyperlink ref="A10:A12" r:id="rId233" display="Patient Experience and Function" xr:uid="{09F780AB-B1EB-4A81-A482-AA566D3C0A31}"/>
    <hyperlink ref="A151" r:id="rId234" xr:uid="{EDC91BE5-06D1-4A19-A2C5-B97822D25747}"/>
    <hyperlink ref="A159" r:id="rId235" xr:uid="{E0AC5FDF-8B49-4AAB-9C73-7AC755E7FC3E}"/>
    <hyperlink ref="A160" r:id="rId236" xr:uid="{4820FC70-D4E6-4412-9350-CCC34256184B}"/>
    <hyperlink ref="A134" r:id="rId237" xr:uid="{133E9FD5-6485-44BB-9CE8-0E01B59D064E}"/>
    <hyperlink ref="A161" r:id="rId238" xr:uid="{E2AC04CE-B278-4A43-8B19-9BB9F201C486}"/>
    <hyperlink ref="A162" r:id="rId239" xr:uid="{9FE4C607-273D-46D9-87F9-979A2D12A34D}"/>
    <hyperlink ref="A163" r:id="rId240" xr:uid="{E6D581F0-AA83-434F-A846-5DDF544DDED5}"/>
    <hyperlink ref="A173" r:id="rId241" xr:uid="{C9E6F095-6A69-40BE-81F8-EA093B90EFEC}"/>
    <hyperlink ref="A174" r:id="rId242" xr:uid="{2582DCE1-F0B5-461B-9023-44F8BE688826}"/>
    <hyperlink ref="A175" r:id="rId243" xr:uid="{161557D4-3EEE-434E-AABE-9C3EC1827CA1}"/>
    <hyperlink ref="A176" r:id="rId244" xr:uid="{B3BABE9C-755B-4386-AF5C-085C6B735142}"/>
    <hyperlink ref="A301" r:id="rId245" xr:uid="{AF49746A-F1C2-485A-9A52-8604D4ECF8CE}"/>
    <hyperlink ref="A302" r:id="rId246" xr:uid="{E33A8C3B-5853-4868-8E1D-B290B3479447}"/>
    <hyperlink ref="A303" r:id="rId247" xr:uid="{7FA388B8-C865-44D9-ACC9-4A288692F55A}"/>
    <hyperlink ref="A282" r:id="rId248" xr:uid="{8201913E-2277-4E93-81D2-E176D91B70DC}"/>
    <hyperlink ref="A281" r:id="rId249" xr:uid="{CD523A71-5400-48F4-8FF6-544C078C0FD4}"/>
    <hyperlink ref="A280" r:id="rId250" xr:uid="{ADAD835C-4905-444D-8202-5FE45C8D7E2E}"/>
    <hyperlink ref="A283" r:id="rId251" xr:uid="{FA04BB6A-2AA9-4C81-80B1-74449903906C}"/>
    <hyperlink ref="A284" r:id="rId252" xr:uid="{FA780AD1-F463-44A4-BEC5-CA68545E1239}"/>
    <hyperlink ref="A285" r:id="rId253" xr:uid="{B59A1830-B025-4405-B2F2-9B50CA374EEA}"/>
    <hyperlink ref="A286" r:id="rId254" xr:uid="{C29D47B7-6FB8-4A99-AE51-4D971A2FBC88}"/>
    <hyperlink ref="A287" r:id="rId255" xr:uid="{E2AAC949-E9BA-47EA-B315-BAFCF8AA3FFC}"/>
    <hyperlink ref="A288" r:id="rId256" xr:uid="{55F67E5B-60A6-4CF7-84C5-02BF835DC999}"/>
    <hyperlink ref="A289" r:id="rId257" xr:uid="{687475D1-9378-4A4A-80A3-0E99DF2CF950}"/>
    <hyperlink ref="A290" r:id="rId258" xr:uid="{C67A4A61-6D47-469A-BB67-2099C55B33C1}"/>
    <hyperlink ref="A305" r:id="rId259" xr:uid="{B12DE0D9-560E-40F8-9D31-D85A1762AA92}"/>
    <hyperlink ref="A306" r:id="rId260" xr:uid="{C98E1253-E325-4773-9E36-C97907AE1370}"/>
    <hyperlink ref="A307" r:id="rId261" xr:uid="{B4673DD9-C7EE-4A37-9FE7-C5076AF4CC44}"/>
    <hyperlink ref="A308" r:id="rId262" xr:uid="{B025CCBD-C4D6-4394-AEFB-F03879F9CFFC}"/>
    <hyperlink ref="A309" r:id="rId263" xr:uid="{AE32D3A8-17E7-45E6-93C1-AFF861702542}"/>
    <hyperlink ref="A312" r:id="rId264" xr:uid="{E73A4B1E-8A50-49A7-AA91-2BA133CBEC34}"/>
    <hyperlink ref="A319" r:id="rId265" xr:uid="{287EA4F5-7ACB-49FF-92A9-D70B74D7E8D0}"/>
    <hyperlink ref="A313" r:id="rId266" xr:uid="{0B2E3DBC-2F51-480D-9C68-5FD03FA9B532}"/>
    <hyperlink ref="A314" r:id="rId267" xr:uid="{2E5A6E38-40C7-41E8-96D3-F5D1C79FE82E}"/>
    <hyperlink ref="A315" r:id="rId268" xr:uid="{9109F043-F411-46B5-B317-C7BBA8228793}"/>
    <hyperlink ref="A318" r:id="rId269" xr:uid="{93A2BCFE-546A-4CFD-BAE0-207B3DA6B779}"/>
    <hyperlink ref="A304" r:id="rId270" xr:uid="{1844D589-D450-4CDA-BE12-827D1D7F48BF}"/>
    <hyperlink ref="A316" r:id="rId271" xr:uid="{16378EE7-9658-4498-9980-029B529BCDAD}"/>
    <hyperlink ref="A317" r:id="rId272" xr:uid="{E25A8F1F-AF09-4D36-B4F4-D8E13F33B866}"/>
    <hyperlink ref="A301:A302" r:id="rId273" display="Behavioral Health and Substance Use" xr:uid="{C440BAC8-7F72-46F8-9F92-4A099BA14FC4}"/>
    <hyperlink ref="A297" r:id="rId274" xr:uid="{06C2C387-34F8-4C6B-BA5A-1BA08AD6C3BB}"/>
    <hyperlink ref="A298" r:id="rId275" xr:uid="{A642D8C8-4418-4BF7-85AA-2F3EE651015B}"/>
    <hyperlink ref="A299" r:id="rId276" xr:uid="{93D45AB6-6302-4D94-A51B-CC7522B01553}"/>
    <hyperlink ref="A300" r:id="rId277" xr:uid="{207919A3-B335-4E16-A830-F58216BBEA45}"/>
    <hyperlink ref="A275" r:id="rId278" xr:uid="{E6B03FEB-CFA0-44E2-ADBB-3DD48D27F904}"/>
    <hyperlink ref="A276" r:id="rId279" xr:uid="{BC815AA7-1694-4C53-9F96-435BB824D46A}"/>
    <hyperlink ref="A307:A308" r:id="rId280" display="Patient Experience and Function" xr:uid="{714F2783-B431-40D8-89D3-BCE4E5CE962F}"/>
    <hyperlink ref="A310" r:id="rId281" xr:uid="{EF68B570-5703-4523-BDBD-2E1F798B791D}"/>
    <hyperlink ref="A311" r:id="rId282" xr:uid="{FEDB0C83-4F49-496C-8F4B-3076D85F7A6B}"/>
    <hyperlink ref="A291" r:id="rId283" display="Cost and Efficieny" xr:uid="{94A40B15-1E80-4817-B880-797762C817A2}"/>
    <hyperlink ref="A292" r:id="rId284" display="Cost and Efficieny" xr:uid="{F86BAA54-D9EE-4142-91C3-C8D76B0CFEE2}"/>
    <hyperlink ref="A293" r:id="rId285" display="Cost and Efficieny" xr:uid="{55C5DD65-5410-4E86-AD29-F474FB1E415D}"/>
    <hyperlink ref="A294" r:id="rId286" display="Cost and Efficieny" xr:uid="{1415AC5F-541E-4C0A-B04F-31A89A5EA3E6}"/>
    <hyperlink ref="A295" r:id="rId287" display="Cost and Efficieny" xr:uid="{0569FF6D-6B81-4349-B268-1878ABB87D56}"/>
    <hyperlink ref="A279" r:id="rId288" xr:uid="{995AB1B6-B3AF-4419-AC61-91E02DDC919C}"/>
    <hyperlink ref="A317:A318" r:id="rId289" display="Patient Experience and Function" xr:uid="{74BBBA57-5BE9-4B74-B481-EAF59BC33659}"/>
    <hyperlink ref="A278" r:id="rId290" xr:uid="{87AB0548-96A1-414F-B4F4-8A2901A5C6D2}"/>
    <hyperlink ref="A277" r:id="rId291" xr:uid="{AA8C475F-30C3-4BD1-86AD-50EC942303E7}"/>
    <hyperlink ref="A296" r:id="rId292" display="Cost and Efficieny" xr:uid="{091BAD5A-DB85-4EC9-9F86-C9DD6EC4E65B}"/>
  </hyperlinks>
  <pageMargins left="0.7" right="0.7" top="0.75" bottom="0.75" header="0.3" footer="0.3"/>
  <pageSetup orientation="portrait" horizontalDpi="1200" verticalDpi="1200" r:id="rId293"/>
  <extLst>
    <ext xmlns:x14="http://schemas.microsoft.com/office/spreadsheetml/2009/9/main" uri="{CCE6A557-97BC-4b89-ADB6-D9C93CAAB3DF}">
      <x14:dataValidations xmlns:xm="http://schemas.microsoft.com/office/excel/2006/main" count="2">
        <x14:dataValidation type="list" allowBlank="1" showInputMessage="1" showErrorMessage="1" xr:uid="{352746BE-0542-4D5F-AD25-1FCD521EB2EB}">
          <x14:formula1>
            <xm:f>'C:\Users\eorourke\Desktop\[Social Risk Trial Data_local backup.xlsx]Sheet2'!#REF!</xm:f>
          </x14:formula1>
          <xm:sqref>I144 K144</xm:sqref>
        </x14:dataValidation>
        <x14:dataValidation type="list" allowBlank="1" showInputMessage="1" showErrorMessage="1" xr:uid="{158F7618-8B8B-4C76-9E18-64CF763CB36F}">
          <x14:formula1>
            <xm:f>'C:\Users\tmurphy\AppData\Local\Microsoft\Windows\INetCache\IE\NZ7519SF\[social_risk_measure_list.xlsx]Sheet2'!#REF!</xm:f>
          </x14:formula1>
          <xm:sqref>I141:I143 K141:K143 J143 I218:J218 I145:I146 J146:K146 K145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J31" sqref="J31"/>
    </sheetView>
  </sheetViews>
  <sheetFormatPr defaultRowHeight="14.5" x14ac:dyDescent="0.35"/>
  <sheetData>
    <row r="1" spans="1:1" x14ac:dyDescent="0.35">
      <c r="A1" s="32" t="s">
        <v>59</v>
      </c>
    </row>
    <row r="2" spans="1:1" x14ac:dyDescent="0.35">
      <c r="A2" t="s">
        <v>370</v>
      </c>
    </row>
    <row r="3" spans="1:1" x14ac:dyDescent="0.35">
      <c r="A3" t="s">
        <v>113</v>
      </c>
    </row>
    <row r="4" spans="1:1" x14ac:dyDescent="0.35">
      <c r="A4" t="s">
        <v>292</v>
      </c>
    </row>
    <row r="5" spans="1:1" x14ac:dyDescent="0.35">
      <c r="A5" t="s">
        <v>371</v>
      </c>
    </row>
  </sheetData>
  <sheetProtection algorithmName="SHA-512" hashValue="mpTcBZiBMVVt4XDCBQCKBZeDcrwlUZQQX89lTUQTaUgPO0uCv6+xhyDl9y4aGtQod234G+9b8JS7K6eXzM6fIQ==" saltValue="Hmnc1rKTWxaM7D8OcPytf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
  <sheetViews>
    <sheetView workbookViewId="0">
      <selection activeCell="A15" sqref="A15"/>
    </sheetView>
  </sheetViews>
  <sheetFormatPr defaultRowHeight="14.5" x14ac:dyDescent="0.35"/>
  <cols>
    <col min="1" max="1" width="10.81640625" customWidth="1"/>
  </cols>
  <sheetData>
    <row r="1" spans="1:5" x14ac:dyDescent="0.35">
      <c r="A1" t="s">
        <v>11</v>
      </c>
      <c r="B1" t="s">
        <v>12</v>
      </c>
      <c r="C1" t="s">
        <v>15</v>
      </c>
      <c r="D1" t="s">
        <v>16</v>
      </c>
      <c r="E1" t="s">
        <v>17</v>
      </c>
    </row>
    <row r="3" spans="1:5" x14ac:dyDescent="0.35">
      <c r="A3" t="s">
        <v>10</v>
      </c>
      <c r="B3" t="s">
        <v>13</v>
      </c>
      <c r="C3" t="s">
        <v>13</v>
      </c>
      <c r="D3" t="s">
        <v>13</v>
      </c>
      <c r="E3" t="s">
        <v>20</v>
      </c>
    </row>
    <row r="4" spans="1:5" x14ac:dyDescent="0.35">
      <c r="A4" t="s">
        <v>4</v>
      </c>
      <c r="B4" t="s">
        <v>14</v>
      </c>
      <c r="C4" t="s">
        <v>14</v>
      </c>
      <c r="D4" t="s">
        <v>14</v>
      </c>
      <c r="E4" t="s">
        <v>18</v>
      </c>
    </row>
    <row r="5" spans="1:5" x14ac:dyDescent="0.35">
      <c r="A5" t="s">
        <v>5</v>
      </c>
      <c r="E5" t="s">
        <v>19</v>
      </c>
    </row>
    <row r="6" spans="1:5" x14ac:dyDescent="0.35">
      <c r="A6" t="s">
        <v>6</v>
      </c>
      <c r="E6" t="s">
        <v>9</v>
      </c>
    </row>
    <row r="7" spans="1:5" x14ac:dyDescent="0.35">
      <c r="A7" t="s">
        <v>7</v>
      </c>
    </row>
    <row r="8" spans="1:5" x14ac:dyDescent="0.35">
      <c r="A8" t="s">
        <v>8</v>
      </c>
    </row>
    <row r="9" spans="1:5" x14ac:dyDescent="0.35">
      <c r="A9" t="s">
        <v>9</v>
      </c>
    </row>
    <row r="13" spans="1:5" x14ac:dyDescent="0.35">
      <c r="A13" t="s">
        <v>21</v>
      </c>
    </row>
    <row r="14" spans="1:5" x14ac:dyDescent="0.35">
      <c r="A14" t="s">
        <v>22</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F95"/>
  <sheetViews>
    <sheetView workbookViewId="0">
      <selection activeCell="A51" sqref="A51"/>
    </sheetView>
  </sheetViews>
  <sheetFormatPr defaultRowHeight="14.5" x14ac:dyDescent="0.35"/>
  <cols>
    <col min="1" max="1" width="44.54296875" customWidth="1"/>
    <col min="2" max="2" width="22" customWidth="1"/>
    <col min="3" max="3" width="23.81640625" customWidth="1"/>
    <col min="5" max="5" width="26" hidden="1" customWidth="1"/>
    <col min="6" max="6" width="20.81640625" customWidth="1"/>
  </cols>
  <sheetData>
    <row r="1" spans="1:6" x14ac:dyDescent="0.35">
      <c r="A1" t="s">
        <v>58</v>
      </c>
      <c r="B1" t="s">
        <v>2</v>
      </c>
      <c r="C1" t="s">
        <v>59</v>
      </c>
      <c r="D1" t="s">
        <v>0</v>
      </c>
      <c r="E1" t="s">
        <v>240</v>
      </c>
      <c r="F1" t="s">
        <v>60</v>
      </c>
    </row>
    <row r="2" spans="1:6" hidden="1" x14ac:dyDescent="0.35">
      <c r="A2" t="s">
        <v>61</v>
      </c>
      <c r="B2" t="s">
        <v>55</v>
      </c>
      <c r="C2" t="s">
        <v>62</v>
      </c>
      <c r="D2" t="s">
        <v>63</v>
      </c>
      <c r="E2" t="s">
        <v>64</v>
      </c>
      <c r="F2" t="s">
        <v>65</v>
      </c>
    </row>
    <row r="3" spans="1:6" hidden="1" x14ac:dyDescent="0.35">
      <c r="A3" t="s">
        <v>66</v>
      </c>
      <c r="B3" t="s">
        <v>55</v>
      </c>
      <c r="C3" t="s">
        <v>62</v>
      </c>
      <c r="D3" t="s">
        <v>63</v>
      </c>
      <c r="E3" t="s">
        <v>64</v>
      </c>
      <c r="F3" t="s">
        <v>65</v>
      </c>
    </row>
    <row r="4" spans="1:6" hidden="1" x14ac:dyDescent="0.35">
      <c r="A4" t="s">
        <v>67</v>
      </c>
      <c r="B4" t="s">
        <v>68</v>
      </c>
      <c r="C4" t="s">
        <v>62</v>
      </c>
      <c r="D4" t="s">
        <v>63</v>
      </c>
      <c r="E4" t="s">
        <v>64</v>
      </c>
      <c r="F4" t="s">
        <v>65</v>
      </c>
    </row>
    <row r="5" spans="1:6" hidden="1" x14ac:dyDescent="0.35">
      <c r="A5" t="s">
        <v>69</v>
      </c>
      <c r="B5" t="s">
        <v>68</v>
      </c>
      <c r="C5" t="s">
        <v>70</v>
      </c>
      <c r="D5" t="s">
        <v>63</v>
      </c>
      <c r="E5" t="s">
        <v>64</v>
      </c>
      <c r="F5" t="s">
        <v>65</v>
      </c>
    </row>
    <row r="6" spans="1:6" hidden="1" x14ac:dyDescent="0.35">
      <c r="A6" t="s">
        <v>71</v>
      </c>
      <c r="B6" t="s">
        <v>72</v>
      </c>
      <c r="C6" t="s">
        <v>62</v>
      </c>
      <c r="D6" t="s">
        <v>73</v>
      </c>
      <c r="E6" t="s">
        <v>64</v>
      </c>
      <c r="F6" t="s">
        <v>65</v>
      </c>
    </row>
    <row r="7" spans="1:6" hidden="1" x14ac:dyDescent="0.35">
      <c r="A7" t="s">
        <v>74</v>
      </c>
      <c r="B7" t="s">
        <v>72</v>
      </c>
      <c r="C7" t="s">
        <v>62</v>
      </c>
      <c r="D7" t="s">
        <v>73</v>
      </c>
      <c r="E7" t="s">
        <v>64</v>
      </c>
      <c r="F7" t="s">
        <v>65</v>
      </c>
    </row>
    <row r="8" spans="1:6" hidden="1" x14ac:dyDescent="0.35">
      <c r="A8" t="s">
        <v>75</v>
      </c>
      <c r="B8" t="s">
        <v>72</v>
      </c>
      <c r="C8" t="s">
        <v>76</v>
      </c>
      <c r="D8" t="s">
        <v>73</v>
      </c>
      <c r="E8" t="s">
        <v>64</v>
      </c>
      <c r="F8" t="s">
        <v>65</v>
      </c>
    </row>
    <row r="9" spans="1:6" hidden="1" x14ac:dyDescent="0.35">
      <c r="A9" t="s">
        <v>77</v>
      </c>
      <c r="B9" t="s">
        <v>78</v>
      </c>
      <c r="C9" t="s">
        <v>62</v>
      </c>
      <c r="D9" t="s">
        <v>73</v>
      </c>
      <c r="E9" t="s">
        <v>64</v>
      </c>
      <c r="F9" t="s">
        <v>65</v>
      </c>
    </row>
    <row r="10" spans="1:6" hidden="1" x14ac:dyDescent="0.35">
      <c r="A10" t="s">
        <v>79</v>
      </c>
      <c r="B10" t="s">
        <v>31</v>
      </c>
      <c r="C10" t="s">
        <v>62</v>
      </c>
      <c r="D10" t="s">
        <v>73</v>
      </c>
      <c r="E10" t="s">
        <v>64</v>
      </c>
      <c r="F10" t="s">
        <v>65</v>
      </c>
    </row>
    <row r="11" spans="1:6" hidden="1" x14ac:dyDescent="0.35">
      <c r="A11" t="s">
        <v>80</v>
      </c>
      <c r="B11" t="s">
        <v>81</v>
      </c>
      <c r="C11" t="s">
        <v>70</v>
      </c>
      <c r="D11" t="s">
        <v>82</v>
      </c>
      <c r="E11" t="s">
        <v>83</v>
      </c>
      <c r="F11" t="s">
        <v>65</v>
      </c>
    </row>
    <row r="12" spans="1:6" hidden="1" x14ac:dyDescent="0.35">
      <c r="A12" t="s">
        <v>84</v>
      </c>
      <c r="B12" t="s">
        <v>85</v>
      </c>
      <c r="C12" t="s">
        <v>62</v>
      </c>
      <c r="D12" t="s">
        <v>34</v>
      </c>
      <c r="E12" t="s">
        <v>64</v>
      </c>
      <c r="F12" t="s">
        <v>65</v>
      </c>
    </row>
    <row r="13" spans="1:6" hidden="1" x14ac:dyDescent="0.35">
      <c r="A13" t="s">
        <v>86</v>
      </c>
      <c r="B13" t="s">
        <v>42</v>
      </c>
      <c r="C13" t="s">
        <v>87</v>
      </c>
      <c r="D13" t="s">
        <v>35</v>
      </c>
      <c r="E13" t="s">
        <v>64</v>
      </c>
      <c r="F13" t="s">
        <v>65</v>
      </c>
    </row>
    <row r="14" spans="1:6" hidden="1" x14ac:dyDescent="0.35">
      <c r="A14" t="s">
        <v>88</v>
      </c>
      <c r="B14" t="s">
        <v>37</v>
      </c>
      <c r="C14" t="s">
        <v>62</v>
      </c>
      <c r="D14" t="s">
        <v>35</v>
      </c>
      <c r="E14" t="s">
        <v>64</v>
      </c>
      <c r="F14" t="s">
        <v>65</v>
      </c>
    </row>
    <row r="15" spans="1:6" hidden="1" x14ac:dyDescent="0.35">
      <c r="A15" t="s">
        <v>89</v>
      </c>
      <c r="B15" t="s">
        <v>37</v>
      </c>
      <c r="C15" t="s">
        <v>62</v>
      </c>
      <c r="D15" t="s">
        <v>35</v>
      </c>
      <c r="E15" t="s">
        <v>64</v>
      </c>
      <c r="F15" t="s">
        <v>65</v>
      </c>
    </row>
    <row r="16" spans="1:6" hidden="1" x14ac:dyDescent="0.35">
      <c r="A16" t="s">
        <v>90</v>
      </c>
      <c r="B16" t="s">
        <v>37</v>
      </c>
      <c r="C16" t="s">
        <v>62</v>
      </c>
      <c r="D16" t="s">
        <v>35</v>
      </c>
      <c r="E16" t="s">
        <v>64</v>
      </c>
      <c r="F16" t="s">
        <v>65</v>
      </c>
    </row>
    <row r="17" spans="1:6" hidden="1" x14ac:dyDescent="0.35">
      <c r="A17" t="s">
        <v>91</v>
      </c>
      <c r="B17" t="s">
        <v>37</v>
      </c>
      <c r="C17" t="s">
        <v>62</v>
      </c>
      <c r="D17" t="s">
        <v>35</v>
      </c>
      <c r="E17" t="s">
        <v>92</v>
      </c>
      <c r="F17" t="s">
        <v>65</v>
      </c>
    </row>
    <row r="18" spans="1:6" hidden="1" x14ac:dyDescent="0.35">
      <c r="A18" t="s">
        <v>93</v>
      </c>
      <c r="B18" t="s">
        <v>94</v>
      </c>
      <c r="C18" t="s">
        <v>95</v>
      </c>
      <c r="D18" t="s">
        <v>96</v>
      </c>
      <c r="E18" t="s">
        <v>64</v>
      </c>
      <c r="F18" t="s">
        <v>65</v>
      </c>
    </row>
    <row r="19" spans="1:6" hidden="1" x14ac:dyDescent="0.35">
      <c r="A19" t="s">
        <v>97</v>
      </c>
      <c r="B19" t="s">
        <v>98</v>
      </c>
      <c r="C19" t="s">
        <v>62</v>
      </c>
      <c r="D19" t="s">
        <v>96</v>
      </c>
      <c r="E19" t="s">
        <v>99</v>
      </c>
      <c r="F19" t="s">
        <v>65</v>
      </c>
    </row>
    <row r="20" spans="1:6" hidden="1" x14ac:dyDescent="0.35">
      <c r="A20" t="s">
        <v>100</v>
      </c>
      <c r="B20" t="s">
        <v>101</v>
      </c>
      <c r="C20" t="s">
        <v>70</v>
      </c>
      <c r="D20" t="s">
        <v>96</v>
      </c>
      <c r="E20" t="s">
        <v>64</v>
      </c>
      <c r="F20" t="s">
        <v>65</v>
      </c>
    </row>
    <row r="21" spans="1:6" hidden="1" x14ac:dyDescent="0.35">
      <c r="A21" t="s">
        <v>102</v>
      </c>
      <c r="B21" t="s">
        <v>103</v>
      </c>
      <c r="C21" t="s">
        <v>76</v>
      </c>
      <c r="D21" t="s">
        <v>96</v>
      </c>
      <c r="E21" t="s">
        <v>64</v>
      </c>
      <c r="F21" t="s">
        <v>65</v>
      </c>
    </row>
    <row r="22" spans="1:6" hidden="1" x14ac:dyDescent="0.35">
      <c r="A22" t="s">
        <v>104</v>
      </c>
      <c r="B22" t="s">
        <v>103</v>
      </c>
      <c r="C22" t="s">
        <v>105</v>
      </c>
      <c r="D22" t="s">
        <v>96</v>
      </c>
      <c r="E22" t="s">
        <v>64</v>
      </c>
      <c r="F22" t="s">
        <v>65</v>
      </c>
    </row>
    <row r="23" spans="1:6" hidden="1" x14ac:dyDescent="0.35">
      <c r="A23" t="s">
        <v>106</v>
      </c>
      <c r="B23" t="s">
        <v>103</v>
      </c>
      <c r="C23" t="s">
        <v>76</v>
      </c>
      <c r="D23" t="s">
        <v>96</v>
      </c>
      <c r="E23" t="s">
        <v>64</v>
      </c>
      <c r="F23" t="s">
        <v>65</v>
      </c>
    </row>
    <row r="24" spans="1:6" hidden="1" x14ac:dyDescent="0.35">
      <c r="A24" t="s">
        <v>107</v>
      </c>
      <c r="B24" t="s">
        <v>103</v>
      </c>
      <c r="C24" t="s">
        <v>76</v>
      </c>
      <c r="D24" t="s">
        <v>96</v>
      </c>
      <c r="E24" t="s">
        <v>64</v>
      </c>
      <c r="F24" t="s">
        <v>65</v>
      </c>
    </row>
    <row r="25" spans="1:6" hidden="1" x14ac:dyDescent="0.35">
      <c r="A25" t="s">
        <v>108</v>
      </c>
      <c r="B25" t="s">
        <v>45</v>
      </c>
      <c r="C25" t="s">
        <v>62</v>
      </c>
      <c r="D25" t="s">
        <v>43</v>
      </c>
      <c r="E25" t="s">
        <v>99</v>
      </c>
      <c r="F25" t="s">
        <v>65</v>
      </c>
    </row>
    <row r="26" spans="1:6" hidden="1" x14ac:dyDescent="0.35">
      <c r="A26" t="s">
        <v>109</v>
      </c>
      <c r="B26" t="s">
        <v>45</v>
      </c>
      <c r="C26" t="s">
        <v>62</v>
      </c>
      <c r="D26" t="s">
        <v>43</v>
      </c>
      <c r="E26" t="s">
        <v>110</v>
      </c>
      <c r="F26" t="s">
        <v>65</v>
      </c>
    </row>
    <row r="27" spans="1:6" hidden="1" x14ac:dyDescent="0.35">
      <c r="A27" t="s">
        <v>111</v>
      </c>
      <c r="B27" t="s">
        <v>112</v>
      </c>
      <c r="C27" t="s">
        <v>113</v>
      </c>
      <c r="D27" t="s">
        <v>43</v>
      </c>
      <c r="E27" t="s">
        <v>64</v>
      </c>
      <c r="F27" t="s">
        <v>65</v>
      </c>
    </row>
    <row r="28" spans="1:6" hidden="1" x14ac:dyDescent="0.35">
      <c r="A28" t="s">
        <v>114</v>
      </c>
      <c r="B28" t="s">
        <v>115</v>
      </c>
      <c r="C28" t="s">
        <v>76</v>
      </c>
      <c r="D28" t="s">
        <v>43</v>
      </c>
      <c r="E28" t="s">
        <v>64</v>
      </c>
      <c r="F28" t="s">
        <v>65</v>
      </c>
    </row>
    <row r="29" spans="1:6" hidden="1" x14ac:dyDescent="0.35">
      <c r="A29" t="s">
        <v>116</v>
      </c>
      <c r="B29" t="s">
        <v>115</v>
      </c>
      <c r="C29" t="s">
        <v>76</v>
      </c>
      <c r="D29" t="s">
        <v>43</v>
      </c>
      <c r="E29" t="s">
        <v>64</v>
      </c>
      <c r="F29" t="s">
        <v>65</v>
      </c>
    </row>
    <row r="30" spans="1:6" hidden="1" x14ac:dyDescent="0.35">
      <c r="A30" t="s">
        <v>117</v>
      </c>
      <c r="B30" t="s">
        <v>115</v>
      </c>
      <c r="C30" t="s">
        <v>62</v>
      </c>
      <c r="D30" t="s">
        <v>43</v>
      </c>
      <c r="E30" t="s">
        <v>64</v>
      </c>
      <c r="F30" t="s">
        <v>65</v>
      </c>
    </row>
    <row r="31" spans="1:6" hidden="1" x14ac:dyDescent="0.35">
      <c r="A31" t="s">
        <v>118</v>
      </c>
      <c r="B31" t="s">
        <v>115</v>
      </c>
      <c r="C31" t="s">
        <v>62</v>
      </c>
      <c r="D31" t="s">
        <v>43</v>
      </c>
      <c r="E31" t="s">
        <v>64</v>
      </c>
      <c r="F31" t="s">
        <v>65</v>
      </c>
    </row>
    <row r="32" spans="1:6" hidden="1" x14ac:dyDescent="0.35">
      <c r="A32" t="s">
        <v>119</v>
      </c>
      <c r="B32" t="s">
        <v>115</v>
      </c>
      <c r="C32" t="s">
        <v>62</v>
      </c>
      <c r="D32" t="s">
        <v>43</v>
      </c>
      <c r="E32" t="s">
        <v>64</v>
      </c>
      <c r="F32" t="s">
        <v>65</v>
      </c>
    </row>
    <row r="33" spans="1:6" hidden="1" x14ac:dyDescent="0.35">
      <c r="A33" t="s">
        <v>120</v>
      </c>
      <c r="B33" t="s">
        <v>121</v>
      </c>
      <c r="C33" t="s">
        <v>122</v>
      </c>
      <c r="D33" t="s">
        <v>123</v>
      </c>
      <c r="E33" t="s">
        <v>64</v>
      </c>
      <c r="F33" t="s">
        <v>65</v>
      </c>
    </row>
    <row r="34" spans="1:6" x14ac:dyDescent="0.35">
      <c r="A34" t="s">
        <v>124</v>
      </c>
      <c r="B34" t="s">
        <v>125</v>
      </c>
      <c r="C34" t="s">
        <v>126</v>
      </c>
      <c r="D34" t="s">
        <v>63</v>
      </c>
      <c r="E34" t="s">
        <v>127</v>
      </c>
      <c r="F34" t="s">
        <v>128</v>
      </c>
    </row>
    <row r="35" spans="1:6" x14ac:dyDescent="0.35">
      <c r="A35" t="s">
        <v>129</v>
      </c>
      <c r="B35" t="s">
        <v>125</v>
      </c>
      <c r="C35" t="s">
        <v>126</v>
      </c>
      <c r="D35" t="s">
        <v>63</v>
      </c>
      <c r="E35" t="s">
        <v>130</v>
      </c>
      <c r="F35" t="s">
        <v>128</v>
      </c>
    </row>
    <row r="36" spans="1:6" x14ac:dyDescent="0.35">
      <c r="A36" t="s">
        <v>131</v>
      </c>
      <c r="B36" t="s">
        <v>125</v>
      </c>
      <c r="C36" t="s">
        <v>126</v>
      </c>
      <c r="D36" t="s">
        <v>63</v>
      </c>
      <c r="E36" t="s">
        <v>127</v>
      </c>
      <c r="F36" t="s">
        <v>128</v>
      </c>
    </row>
    <row r="37" spans="1:6" x14ac:dyDescent="0.35">
      <c r="A37" t="s">
        <v>132</v>
      </c>
      <c r="B37" t="s">
        <v>125</v>
      </c>
      <c r="C37" t="s">
        <v>126</v>
      </c>
      <c r="D37" t="s">
        <v>63</v>
      </c>
      <c r="E37" t="s">
        <v>127</v>
      </c>
      <c r="F37" t="s">
        <v>128</v>
      </c>
    </row>
    <row r="38" spans="1:6" x14ac:dyDescent="0.35">
      <c r="A38" t="s">
        <v>133</v>
      </c>
      <c r="B38" t="s">
        <v>134</v>
      </c>
      <c r="C38" t="s">
        <v>126</v>
      </c>
      <c r="D38" t="s">
        <v>63</v>
      </c>
      <c r="E38" t="s">
        <v>127</v>
      </c>
      <c r="F38" t="s">
        <v>128</v>
      </c>
    </row>
    <row r="39" spans="1:6" x14ac:dyDescent="0.35">
      <c r="A39" t="s">
        <v>135</v>
      </c>
      <c r="B39" t="s">
        <v>85</v>
      </c>
      <c r="C39" t="s">
        <v>126</v>
      </c>
      <c r="D39" t="s">
        <v>63</v>
      </c>
      <c r="E39" t="s">
        <v>136</v>
      </c>
      <c r="F39" t="s">
        <v>128</v>
      </c>
    </row>
    <row r="40" spans="1:6" x14ac:dyDescent="0.35">
      <c r="A40" t="s">
        <v>137</v>
      </c>
      <c r="B40" t="s">
        <v>125</v>
      </c>
      <c r="C40" t="s">
        <v>126</v>
      </c>
      <c r="D40" t="s">
        <v>63</v>
      </c>
      <c r="E40" t="s">
        <v>64</v>
      </c>
      <c r="F40" t="s">
        <v>128</v>
      </c>
    </row>
    <row r="41" spans="1:6" x14ac:dyDescent="0.35">
      <c r="A41" t="s">
        <v>138</v>
      </c>
      <c r="B41" t="s">
        <v>125</v>
      </c>
      <c r="C41" t="s">
        <v>126</v>
      </c>
      <c r="D41" t="s">
        <v>63</v>
      </c>
      <c r="E41" t="s">
        <v>64</v>
      </c>
      <c r="F41" t="s">
        <v>128</v>
      </c>
    </row>
    <row r="42" spans="1:6" x14ac:dyDescent="0.35">
      <c r="A42" t="s">
        <v>139</v>
      </c>
      <c r="B42" t="s">
        <v>140</v>
      </c>
      <c r="C42" t="s">
        <v>122</v>
      </c>
      <c r="D42" t="s">
        <v>63</v>
      </c>
      <c r="E42" t="s">
        <v>64</v>
      </c>
      <c r="F42" t="s">
        <v>128</v>
      </c>
    </row>
    <row r="43" spans="1:6" x14ac:dyDescent="0.35">
      <c r="A43" t="s">
        <v>141</v>
      </c>
      <c r="B43" t="s">
        <v>140</v>
      </c>
      <c r="C43" t="s">
        <v>122</v>
      </c>
      <c r="D43" t="s">
        <v>63</v>
      </c>
      <c r="E43" t="s">
        <v>64</v>
      </c>
      <c r="F43" t="s">
        <v>128</v>
      </c>
    </row>
    <row r="44" spans="1:6" x14ac:dyDescent="0.35">
      <c r="A44" t="s">
        <v>142</v>
      </c>
      <c r="B44" t="s">
        <v>140</v>
      </c>
      <c r="C44" t="s">
        <v>122</v>
      </c>
      <c r="D44" t="s">
        <v>63</v>
      </c>
      <c r="E44" t="s">
        <v>64</v>
      </c>
      <c r="F44" t="s">
        <v>128</v>
      </c>
    </row>
    <row r="45" spans="1:6" x14ac:dyDescent="0.35">
      <c r="A45" t="s">
        <v>143</v>
      </c>
      <c r="B45" t="s">
        <v>144</v>
      </c>
      <c r="C45" t="s">
        <v>145</v>
      </c>
      <c r="D45" t="s">
        <v>63</v>
      </c>
      <c r="E45" t="s">
        <v>130</v>
      </c>
      <c r="F45" t="s">
        <v>128</v>
      </c>
    </row>
    <row r="46" spans="1:6" x14ac:dyDescent="0.35">
      <c r="A46" t="s">
        <v>146</v>
      </c>
      <c r="B46" t="s">
        <v>85</v>
      </c>
      <c r="C46" t="s">
        <v>147</v>
      </c>
      <c r="D46" t="s">
        <v>148</v>
      </c>
      <c r="E46" t="s">
        <v>64</v>
      </c>
      <c r="F46" t="s">
        <v>128</v>
      </c>
    </row>
    <row r="47" spans="1:6" x14ac:dyDescent="0.35">
      <c r="A47" t="s">
        <v>149</v>
      </c>
      <c r="B47" t="s">
        <v>85</v>
      </c>
      <c r="C47" t="s">
        <v>147</v>
      </c>
      <c r="D47" t="s">
        <v>148</v>
      </c>
      <c r="E47" t="s">
        <v>64</v>
      </c>
      <c r="F47" t="s">
        <v>128</v>
      </c>
    </row>
    <row r="48" spans="1:6" x14ac:dyDescent="0.35">
      <c r="A48" t="s">
        <v>150</v>
      </c>
      <c r="B48" t="s">
        <v>45</v>
      </c>
      <c r="C48" t="s">
        <v>126</v>
      </c>
      <c r="D48" t="s">
        <v>43</v>
      </c>
      <c r="E48" t="s">
        <v>151</v>
      </c>
      <c r="F48" t="s">
        <v>128</v>
      </c>
    </row>
    <row r="49" spans="1:6" x14ac:dyDescent="0.35">
      <c r="A49" t="s">
        <v>152</v>
      </c>
      <c r="B49" t="s">
        <v>85</v>
      </c>
      <c r="C49" t="s">
        <v>126</v>
      </c>
      <c r="D49" t="s">
        <v>153</v>
      </c>
      <c r="E49" t="s">
        <v>154</v>
      </c>
      <c r="F49" t="s">
        <v>128</v>
      </c>
    </row>
    <row r="50" spans="1:6" x14ac:dyDescent="0.35">
      <c r="A50" t="s">
        <v>155</v>
      </c>
      <c r="B50" t="s">
        <v>37</v>
      </c>
      <c r="C50" t="s">
        <v>126</v>
      </c>
      <c r="D50" t="s">
        <v>35</v>
      </c>
      <c r="E50" t="s">
        <v>64</v>
      </c>
      <c r="F50" t="s">
        <v>128</v>
      </c>
    </row>
    <row r="51" spans="1:6" x14ac:dyDescent="0.35">
      <c r="A51" t="s">
        <v>156</v>
      </c>
      <c r="B51" t="s">
        <v>85</v>
      </c>
      <c r="C51" t="s">
        <v>126</v>
      </c>
      <c r="D51" t="s">
        <v>35</v>
      </c>
      <c r="E51" t="s">
        <v>64</v>
      </c>
      <c r="F51" t="s">
        <v>128</v>
      </c>
    </row>
    <row r="52" spans="1:6" x14ac:dyDescent="0.35">
      <c r="A52" t="s">
        <v>157</v>
      </c>
      <c r="B52" t="s">
        <v>45</v>
      </c>
      <c r="C52" t="s">
        <v>126</v>
      </c>
      <c r="D52" t="s">
        <v>158</v>
      </c>
      <c r="E52" t="s">
        <v>64</v>
      </c>
      <c r="F52" t="s">
        <v>128</v>
      </c>
    </row>
    <row r="53" spans="1:6" x14ac:dyDescent="0.35">
      <c r="A53" t="s">
        <v>159</v>
      </c>
      <c r="B53" t="s">
        <v>45</v>
      </c>
      <c r="C53" t="s">
        <v>126</v>
      </c>
      <c r="D53" t="s">
        <v>158</v>
      </c>
      <c r="E53" t="s">
        <v>160</v>
      </c>
      <c r="F53" t="s">
        <v>128</v>
      </c>
    </row>
    <row r="54" spans="1:6" x14ac:dyDescent="0.35">
      <c r="A54" t="s">
        <v>161</v>
      </c>
      <c r="B54" t="s">
        <v>45</v>
      </c>
      <c r="C54" t="s">
        <v>126</v>
      </c>
      <c r="D54" t="s">
        <v>158</v>
      </c>
      <c r="E54" t="s">
        <v>160</v>
      </c>
      <c r="F54" t="s">
        <v>128</v>
      </c>
    </row>
    <row r="55" spans="1:6" x14ac:dyDescent="0.35">
      <c r="A55" t="s">
        <v>162</v>
      </c>
      <c r="B55" t="s">
        <v>45</v>
      </c>
      <c r="C55" t="s">
        <v>126</v>
      </c>
      <c r="D55" t="s">
        <v>158</v>
      </c>
      <c r="E55" t="s">
        <v>163</v>
      </c>
      <c r="F55" t="s">
        <v>128</v>
      </c>
    </row>
    <row r="56" spans="1:6" x14ac:dyDescent="0.35">
      <c r="A56" t="s">
        <v>164</v>
      </c>
      <c r="B56" t="s">
        <v>45</v>
      </c>
      <c r="C56" t="s">
        <v>126</v>
      </c>
      <c r="D56" t="s">
        <v>158</v>
      </c>
      <c r="E56" t="s">
        <v>160</v>
      </c>
      <c r="F56" t="s">
        <v>128</v>
      </c>
    </row>
    <row r="57" spans="1:6" x14ac:dyDescent="0.35">
      <c r="A57" t="s">
        <v>165</v>
      </c>
      <c r="B57" t="s">
        <v>45</v>
      </c>
      <c r="C57" t="s">
        <v>126</v>
      </c>
      <c r="D57" t="s">
        <v>158</v>
      </c>
      <c r="E57" t="s">
        <v>166</v>
      </c>
      <c r="F57" t="s">
        <v>128</v>
      </c>
    </row>
    <row r="58" spans="1:6" x14ac:dyDescent="0.35">
      <c r="A58" t="s">
        <v>167</v>
      </c>
      <c r="B58" t="s">
        <v>45</v>
      </c>
      <c r="C58" t="s">
        <v>168</v>
      </c>
      <c r="D58" t="s">
        <v>158</v>
      </c>
      <c r="E58" t="s">
        <v>169</v>
      </c>
      <c r="F58" t="s">
        <v>128</v>
      </c>
    </row>
    <row r="59" spans="1:6" x14ac:dyDescent="0.35">
      <c r="A59" t="s">
        <v>170</v>
      </c>
      <c r="B59" t="s">
        <v>45</v>
      </c>
      <c r="C59" t="s">
        <v>126</v>
      </c>
      <c r="D59" t="s">
        <v>158</v>
      </c>
      <c r="E59" t="s">
        <v>171</v>
      </c>
      <c r="F59" t="s">
        <v>128</v>
      </c>
    </row>
    <row r="60" spans="1:6" x14ac:dyDescent="0.35">
      <c r="A60" t="s">
        <v>172</v>
      </c>
      <c r="B60" t="s">
        <v>45</v>
      </c>
      <c r="C60" t="s">
        <v>168</v>
      </c>
      <c r="D60" t="s">
        <v>158</v>
      </c>
      <c r="E60" t="s">
        <v>173</v>
      </c>
      <c r="F60" t="s">
        <v>128</v>
      </c>
    </row>
    <row r="61" spans="1:6" x14ac:dyDescent="0.35">
      <c r="A61" t="s">
        <v>174</v>
      </c>
      <c r="B61" t="s">
        <v>175</v>
      </c>
      <c r="C61" t="s">
        <v>126</v>
      </c>
      <c r="D61" t="s">
        <v>73</v>
      </c>
      <c r="E61" t="s">
        <v>176</v>
      </c>
      <c r="F61" t="s">
        <v>128</v>
      </c>
    </row>
    <row r="62" spans="1:6" x14ac:dyDescent="0.35">
      <c r="A62" t="s">
        <v>177</v>
      </c>
      <c r="B62" t="s">
        <v>45</v>
      </c>
      <c r="C62" t="s">
        <v>126</v>
      </c>
      <c r="D62" t="s">
        <v>73</v>
      </c>
      <c r="E62" t="s">
        <v>178</v>
      </c>
      <c r="F62" t="s">
        <v>128</v>
      </c>
    </row>
    <row r="63" spans="1:6" x14ac:dyDescent="0.35">
      <c r="A63" t="s">
        <v>179</v>
      </c>
      <c r="B63" t="s">
        <v>180</v>
      </c>
      <c r="C63" t="s">
        <v>126</v>
      </c>
      <c r="D63" t="s">
        <v>73</v>
      </c>
      <c r="E63" t="s">
        <v>181</v>
      </c>
      <c r="F63" t="s">
        <v>128</v>
      </c>
    </row>
    <row r="64" spans="1:6" x14ac:dyDescent="0.35">
      <c r="A64" t="s">
        <v>182</v>
      </c>
      <c r="B64" t="s">
        <v>180</v>
      </c>
      <c r="C64" t="s">
        <v>126</v>
      </c>
      <c r="D64" t="s">
        <v>73</v>
      </c>
      <c r="E64" t="s">
        <v>64</v>
      </c>
      <c r="F64" t="s">
        <v>128</v>
      </c>
    </row>
    <row r="65" spans="1:6" x14ac:dyDescent="0.35">
      <c r="A65" t="s">
        <v>183</v>
      </c>
      <c r="B65" t="s">
        <v>45</v>
      </c>
      <c r="C65" t="s">
        <v>126</v>
      </c>
      <c r="D65" t="s">
        <v>73</v>
      </c>
      <c r="E65" t="s">
        <v>184</v>
      </c>
      <c r="F65" t="s">
        <v>128</v>
      </c>
    </row>
    <row r="66" spans="1:6" x14ac:dyDescent="0.35">
      <c r="A66" t="s">
        <v>185</v>
      </c>
      <c r="B66" t="s">
        <v>45</v>
      </c>
      <c r="C66" t="s">
        <v>126</v>
      </c>
      <c r="D66" t="s">
        <v>73</v>
      </c>
      <c r="E66" t="s">
        <v>186</v>
      </c>
      <c r="F66" t="s">
        <v>128</v>
      </c>
    </row>
    <row r="67" spans="1:6" x14ac:dyDescent="0.35">
      <c r="A67" t="s">
        <v>187</v>
      </c>
      <c r="B67" t="s">
        <v>45</v>
      </c>
      <c r="C67" t="s">
        <v>126</v>
      </c>
      <c r="D67" t="s">
        <v>73</v>
      </c>
      <c r="E67" t="s">
        <v>186</v>
      </c>
      <c r="F67" t="s">
        <v>128</v>
      </c>
    </row>
    <row r="68" spans="1:6" x14ac:dyDescent="0.35">
      <c r="A68" t="s">
        <v>188</v>
      </c>
      <c r="B68" t="s">
        <v>175</v>
      </c>
      <c r="C68" t="s">
        <v>126</v>
      </c>
      <c r="D68" t="s">
        <v>73</v>
      </c>
      <c r="E68" t="s">
        <v>189</v>
      </c>
      <c r="F68" t="s">
        <v>128</v>
      </c>
    </row>
    <row r="69" spans="1:6" x14ac:dyDescent="0.35">
      <c r="A69" t="s">
        <v>190</v>
      </c>
      <c r="B69" t="s">
        <v>191</v>
      </c>
      <c r="C69" t="s">
        <v>147</v>
      </c>
      <c r="D69" t="s">
        <v>73</v>
      </c>
      <c r="E69" t="s">
        <v>64</v>
      </c>
      <c r="F69" t="s">
        <v>128</v>
      </c>
    </row>
    <row r="70" spans="1:6" x14ac:dyDescent="0.35">
      <c r="A70" t="s">
        <v>192</v>
      </c>
      <c r="B70" t="s">
        <v>72</v>
      </c>
      <c r="C70" t="s">
        <v>147</v>
      </c>
      <c r="D70" t="s">
        <v>73</v>
      </c>
      <c r="E70" t="s">
        <v>64</v>
      </c>
      <c r="F70" t="s">
        <v>128</v>
      </c>
    </row>
    <row r="71" spans="1:6" x14ac:dyDescent="0.35">
      <c r="A71" t="s">
        <v>237</v>
      </c>
      <c r="B71" t="s">
        <v>33</v>
      </c>
      <c r="C71" t="s">
        <v>193</v>
      </c>
      <c r="D71" t="s">
        <v>194</v>
      </c>
      <c r="E71" t="s">
        <v>195</v>
      </c>
      <c r="F71" t="s">
        <v>128</v>
      </c>
    </row>
    <row r="72" spans="1:6" x14ac:dyDescent="0.35">
      <c r="A72" t="s">
        <v>196</v>
      </c>
      <c r="B72" t="s">
        <v>33</v>
      </c>
      <c r="C72" t="s">
        <v>126</v>
      </c>
      <c r="D72" t="s">
        <v>194</v>
      </c>
      <c r="E72" t="s">
        <v>195</v>
      </c>
      <c r="F72" t="s">
        <v>128</v>
      </c>
    </row>
    <row r="73" spans="1:6" x14ac:dyDescent="0.35">
      <c r="A73" t="s">
        <v>197</v>
      </c>
      <c r="B73" t="s">
        <v>198</v>
      </c>
      <c r="C73" t="s">
        <v>145</v>
      </c>
      <c r="D73" t="s">
        <v>194</v>
      </c>
      <c r="E73" t="s">
        <v>64</v>
      </c>
      <c r="F73" t="s">
        <v>128</v>
      </c>
    </row>
    <row r="74" spans="1:6" x14ac:dyDescent="0.35">
      <c r="A74" t="s">
        <v>199</v>
      </c>
      <c r="B74" t="s">
        <v>68</v>
      </c>
      <c r="C74" t="s">
        <v>147</v>
      </c>
      <c r="D74" t="s">
        <v>200</v>
      </c>
      <c r="E74" t="s">
        <v>201</v>
      </c>
      <c r="F74" t="s">
        <v>128</v>
      </c>
    </row>
    <row r="75" spans="1:6" x14ac:dyDescent="0.35">
      <c r="A75" t="s">
        <v>202</v>
      </c>
      <c r="B75" t="s">
        <v>238</v>
      </c>
      <c r="C75" t="s">
        <v>168</v>
      </c>
      <c r="D75" t="s">
        <v>200</v>
      </c>
      <c r="E75" t="s">
        <v>64</v>
      </c>
      <c r="F75" t="s">
        <v>128</v>
      </c>
    </row>
    <row r="76" spans="1:6" x14ac:dyDescent="0.35">
      <c r="A76" t="s">
        <v>203</v>
      </c>
      <c r="B76" t="s">
        <v>238</v>
      </c>
      <c r="C76" t="s">
        <v>168</v>
      </c>
      <c r="D76" t="s">
        <v>200</v>
      </c>
      <c r="E76" t="s">
        <v>64</v>
      </c>
      <c r="F76" t="s">
        <v>128</v>
      </c>
    </row>
    <row r="77" spans="1:6" x14ac:dyDescent="0.35">
      <c r="A77" t="s">
        <v>204</v>
      </c>
      <c r="B77" t="s">
        <v>239</v>
      </c>
      <c r="C77" t="s">
        <v>168</v>
      </c>
      <c r="D77" t="s">
        <v>200</v>
      </c>
      <c r="E77" t="s">
        <v>64</v>
      </c>
      <c r="F77" t="s">
        <v>128</v>
      </c>
    </row>
    <row r="78" spans="1:6" x14ac:dyDescent="0.35">
      <c r="A78" t="s">
        <v>205</v>
      </c>
      <c r="B78" t="s">
        <v>206</v>
      </c>
      <c r="C78" t="s">
        <v>95</v>
      </c>
      <c r="D78" t="s">
        <v>96</v>
      </c>
      <c r="E78" t="s">
        <v>207</v>
      </c>
      <c r="F78" t="s">
        <v>128</v>
      </c>
    </row>
    <row r="79" spans="1:6" x14ac:dyDescent="0.35">
      <c r="A79" t="s">
        <v>208</v>
      </c>
      <c r="B79" t="s">
        <v>206</v>
      </c>
      <c r="C79" t="s">
        <v>95</v>
      </c>
      <c r="D79" t="s">
        <v>96</v>
      </c>
      <c r="E79" t="s">
        <v>209</v>
      </c>
      <c r="F79" t="s">
        <v>128</v>
      </c>
    </row>
    <row r="80" spans="1:6" x14ac:dyDescent="0.35">
      <c r="A80" t="s">
        <v>210</v>
      </c>
      <c r="B80" t="s">
        <v>33</v>
      </c>
      <c r="C80" t="s">
        <v>95</v>
      </c>
      <c r="D80" t="s">
        <v>96</v>
      </c>
      <c r="E80" t="s">
        <v>211</v>
      </c>
      <c r="F80" t="s">
        <v>128</v>
      </c>
    </row>
    <row r="81" spans="1:6" x14ac:dyDescent="0.35">
      <c r="A81" t="s">
        <v>212</v>
      </c>
      <c r="B81" t="s">
        <v>213</v>
      </c>
      <c r="C81" t="s">
        <v>95</v>
      </c>
      <c r="D81" t="s">
        <v>96</v>
      </c>
      <c r="E81" t="s">
        <v>64</v>
      </c>
      <c r="F81" t="s">
        <v>128</v>
      </c>
    </row>
    <row r="82" spans="1:6" x14ac:dyDescent="0.35">
      <c r="A82" t="s">
        <v>214</v>
      </c>
      <c r="B82" t="s">
        <v>33</v>
      </c>
      <c r="C82" t="s">
        <v>95</v>
      </c>
      <c r="D82" t="s">
        <v>96</v>
      </c>
      <c r="E82" t="s">
        <v>64</v>
      </c>
      <c r="F82" t="s">
        <v>128</v>
      </c>
    </row>
    <row r="83" spans="1:6" x14ac:dyDescent="0.35">
      <c r="A83" t="s">
        <v>215</v>
      </c>
      <c r="B83" t="s">
        <v>216</v>
      </c>
      <c r="C83" t="s">
        <v>145</v>
      </c>
      <c r="D83" t="s">
        <v>96</v>
      </c>
      <c r="E83" t="s">
        <v>64</v>
      </c>
      <c r="F83" t="s">
        <v>128</v>
      </c>
    </row>
    <row r="84" spans="1:6" x14ac:dyDescent="0.35">
      <c r="A84" t="s">
        <v>217</v>
      </c>
      <c r="B84" t="s">
        <v>206</v>
      </c>
      <c r="C84" t="s">
        <v>95</v>
      </c>
      <c r="D84" t="s">
        <v>96</v>
      </c>
      <c r="E84" t="s">
        <v>64</v>
      </c>
      <c r="F84" t="s">
        <v>128</v>
      </c>
    </row>
    <row r="85" spans="1:6" x14ac:dyDescent="0.35">
      <c r="A85" t="s">
        <v>218</v>
      </c>
      <c r="B85" t="s">
        <v>219</v>
      </c>
      <c r="C85" t="s">
        <v>145</v>
      </c>
      <c r="D85" t="s">
        <v>96</v>
      </c>
      <c r="E85" t="s">
        <v>64</v>
      </c>
      <c r="F85" t="s">
        <v>220</v>
      </c>
    </row>
    <row r="86" spans="1:6" x14ac:dyDescent="0.35">
      <c r="A86" t="s">
        <v>221</v>
      </c>
      <c r="B86" t="s">
        <v>222</v>
      </c>
      <c r="C86" t="s">
        <v>223</v>
      </c>
      <c r="D86" t="s">
        <v>96</v>
      </c>
      <c r="E86" t="s">
        <v>64</v>
      </c>
      <c r="F86" t="s">
        <v>128</v>
      </c>
    </row>
    <row r="87" spans="1:6" x14ac:dyDescent="0.35">
      <c r="A87" t="s">
        <v>224</v>
      </c>
      <c r="B87" t="s">
        <v>222</v>
      </c>
      <c r="C87" t="s">
        <v>223</v>
      </c>
      <c r="D87" t="s">
        <v>96</v>
      </c>
      <c r="E87" t="s">
        <v>64</v>
      </c>
      <c r="F87" t="s">
        <v>128</v>
      </c>
    </row>
    <row r="88" spans="1:6" x14ac:dyDescent="0.35">
      <c r="A88" t="s">
        <v>225</v>
      </c>
      <c r="B88" t="s">
        <v>226</v>
      </c>
      <c r="C88" t="s">
        <v>227</v>
      </c>
      <c r="D88" t="s">
        <v>123</v>
      </c>
      <c r="E88" t="s">
        <v>130</v>
      </c>
      <c r="F88" t="s">
        <v>128</v>
      </c>
    </row>
    <row r="89" spans="1:6" x14ac:dyDescent="0.35">
      <c r="A89" t="s">
        <v>228</v>
      </c>
      <c r="B89" t="s">
        <v>229</v>
      </c>
      <c r="C89" t="s">
        <v>227</v>
      </c>
      <c r="D89" t="s">
        <v>123</v>
      </c>
      <c r="E89" t="s">
        <v>130</v>
      </c>
      <c r="F89" t="s">
        <v>128</v>
      </c>
    </row>
    <row r="90" spans="1:6" x14ac:dyDescent="0.35">
      <c r="A90" t="s">
        <v>230</v>
      </c>
      <c r="B90" t="s">
        <v>229</v>
      </c>
      <c r="C90" t="s">
        <v>227</v>
      </c>
      <c r="D90" t="s">
        <v>123</v>
      </c>
      <c r="E90" t="s">
        <v>130</v>
      </c>
      <c r="F90" t="s">
        <v>128</v>
      </c>
    </row>
    <row r="91" spans="1:6" x14ac:dyDescent="0.35">
      <c r="A91" t="s">
        <v>231</v>
      </c>
      <c r="B91" t="s">
        <v>226</v>
      </c>
      <c r="C91" t="s">
        <v>227</v>
      </c>
      <c r="D91" t="s">
        <v>123</v>
      </c>
      <c r="E91" t="s">
        <v>64</v>
      </c>
      <c r="F91" t="s">
        <v>128</v>
      </c>
    </row>
    <row r="92" spans="1:6" x14ac:dyDescent="0.35">
      <c r="A92" t="s">
        <v>232</v>
      </c>
      <c r="B92" t="s">
        <v>121</v>
      </c>
      <c r="C92" t="s">
        <v>223</v>
      </c>
      <c r="D92" t="s">
        <v>123</v>
      </c>
      <c r="E92" t="s">
        <v>64</v>
      </c>
      <c r="F92" t="s">
        <v>220</v>
      </c>
    </row>
    <row r="93" spans="1:6" x14ac:dyDescent="0.35">
      <c r="A93" t="s">
        <v>233</v>
      </c>
      <c r="B93" t="s">
        <v>234</v>
      </c>
      <c r="C93" t="s">
        <v>223</v>
      </c>
      <c r="D93" t="s">
        <v>123</v>
      </c>
      <c r="E93" t="s">
        <v>130</v>
      </c>
      <c r="F93" t="s">
        <v>128</v>
      </c>
    </row>
    <row r="94" spans="1:6" x14ac:dyDescent="0.35">
      <c r="A94" t="s">
        <v>235</v>
      </c>
      <c r="B94" t="s">
        <v>234</v>
      </c>
      <c r="C94" t="s">
        <v>223</v>
      </c>
      <c r="D94" t="s">
        <v>123</v>
      </c>
      <c r="E94" t="s">
        <v>130</v>
      </c>
      <c r="F94" t="s">
        <v>128</v>
      </c>
    </row>
    <row r="95" spans="1:6" x14ac:dyDescent="0.35">
      <c r="A95" t="s">
        <v>236</v>
      </c>
      <c r="B95" t="s">
        <v>234</v>
      </c>
      <c r="C95" t="s">
        <v>223</v>
      </c>
      <c r="D95" t="s">
        <v>123</v>
      </c>
      <c r="E95" t="s">
        <v>130</v>
      </c>
      <c r="F95" t="s">
        <v>128</v>
      </c>
    </row>
  </sheetData>
  <autoFilter ref="A1:F95" xr:uid="{00000000-0009-0000-0000-000006000000}">
    <filterColumn colId="5">
      <filters>
        <filter val="Spring 2018"/>
        <filter val="Spring 2018; Was previously submitted in the Fall 2017 Cycle but the measure was withdrawn"/>
      </filters>
    </filterColumn>
  </autoFilter>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4AD0C8-F534-4CBA-8399-84AFFCF000C6}">
  <ds:schemaRefs>
    <ds:schemaRef ds:uri="http://schemas.microsoft.com/sharepoint/v3/contenttype/forms"/>
  </ds:schemaRefs>
</ds:datastoreItem>
</file>

<file path=customXml/itemProps2.xml><?xml version="1.0" encoding="utf-8"?>
<ds:datastoreItem xmlns:ds="http://schemas.openxmlformats.org/officeDocument/2006/customXml" ds:itemID="{5BA0869F-3C13-40CB-901C-EBBB1DA0D4E0}">
  <ds:schemaRefs>
    <ds:schemaRef ds:uri="http://purl.org/dc/terms/"/>
    <ds:schemaRef ds:uri="http://schemas.openxmlformats.org/package/2006/metadata/core-properties"/>
    <ds:schemaRef ds:uri="53ae6ff5-5cd6-450f-8374-44744d73ee2b"/>
    <ds:schemaRef ds:uri="http://schemas.microsoft.com/office/2006/documentManagement/types"/>
    <ds:schemaRef ds:uri="http://schemas.microsoft.com/office/infopath/2007/PartnerControls"/>
    <ds:schemaRef ds:uri="http://purl.org/dc/elements/1.1/"/>
    <ds:schemaRef ds:uri="http://schemas.microsoft.com/office/2006/metadata/properties"/>
    <ds:schemaRef ds:uri="8aae1ca9-fdbd-4e1c-8897-70dfbe687bd0"/>
    <ds:schemaRef ds:uri="http://www.w3.org/XML/1998/namespace"/>
    <ds:schemaRef ds:uri="http://purl.org/dc/dcmitype/"/>
  </ds:schemaRefs>
</ds:datastoreItem>
</file>

<file path=customXml/itemProps3.xml><?xml version="1.0" encoding="utf-8"?>
<ds:datastoreItem xmlns:ds="http://schemas.openxmlformats.org/officeDocument/2006/customXml" ds:itemID="{369C4E9C-E2BB-4D56-8309-B621D57B83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Introduction</vt:lpstr>
      <vt:lpstr>Instructions &amp; Data Dictionary</vt:lpstr>
      <vt:lpstr>Overview</vt:lpstr>
      <vt:lpstr>Measure List</vt:lpstr>
      <vt:lpstr>Data Lists</vt:lpstr>
      <vt:lpstr>Sheet2</vt:lpstr>
      <vt:lpstr>Sheet3</vt:lpstr>
      <vt:lpstr>'Measure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NQF Social Risk Trial Measure List</dc:title>
  <dc:subject>social risk</dc:subject>
  <dc:creator>National Quality Forum</dc:creator>
  <cp:keywords>Social;risk</cp:keywords>
  <cp:lastModifiedBy>Mawuse Matias</cp:lastModifiedBy>
  <cp:lastPrinted>2019-11-05T22:05:03Z</cp:lastPrinted>
  <dcterms:created xsi:type="dcterms:W3CDTF">2018-05-21T17:11:37Z</dcterms:created>
  <dcterms:modified xsi:type="dcterms:W3CDTF">2020-05-20T17:23:28Z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0x010100C2A9D58088A83A44A0F2E0FCA177D8B1</vt:lpwstr>
  </property>
  <property fmtid="{D5CDD505-2E9C-101B-9397-08002B2CF9AE}" pid="3" name="TaxCatchAll">
    <vt:lpwstr/>
  </property>
  <property fmtid="{D5CDD505-2E9C-101B-9397-08002B2CF9AE}" pid="4" name="Membership Status">
    <vt:lpwstr/>
  </property>
  <property fmtid="{D5CDD505-2E9C-101B-9397-08002B2CF9AE}" pid="5" name="Council">
    <vt:lpwstr/>
  </property>
  <property fmtid="{D5CDD505-2E9C-101B-9397-08002B2CF9AE}" pid="6" name="Committee(s)">
    <vt:lpwstr/>
  </property>
  <property fmtid="{D5CDD505-2E9C-101B-9397-08002B2CF9AE}" pid="7" name="b11563be331b4b26b1c00868995e9d34">
    <vt:lpwstr/>
  </property>
  <property fmtid="{D5CDD505-2E9C-101B-9397-08002B2CF9AE}" pid="8" name="a683a16c68ca44159763230d8d6aa548">
    <vt:lpwstr/>
  </property>
  <property fmtid="{D5CDD505-2E9C-101B-9397-08002B2CF9AE}" pid="9" name="da60c048f1a843858128370716b405f0">
    <vt:lpwstr/>
  </property>
</Properties>
</file>