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JCelengil.QUALITYFORUM\Desktop\"/>
    </mc:Choice>
  </mc:AlternateContent>
  <xr:revisionPtr revIDLastSave="0" documentId="8_{07ADFBB0-4FAD-468B-95E2-5EE8860AADE1}" xr6:coauthVersionLast="31" xr6:coauthVersionMax="31" xr10:uidLastSave="{00000000-0000-0000-0000-000000000000}"/>
  <bookViews>
    <workbookView xWindow="0" yWindow="0" windowWidth="19155" windowHeight="4710" xr2:uid="{00000000-000D-0000-FFFF-FFFF00000000}"/>
  </bookViews>
  <sheets>
    <sheet name="Introduction" sheetId="4" r:id="rId1"/>
    <sheet name="Instructions &amp; Data Dictionary" sheetId="8" r:id="rId2"/>
    <sheet name="Overview" sheetId="7" r:id="rId3"/>
    <sheet name="Measure List" sheetId="10" r:id="rId4"/>
    <sheet name="Data Lists" sheetId="9" state="hidden" r:id="rId5"/>
    <sheet name="Sheet2" sheetId="2" state="hidden" r:id="rId6"/>
    <sheet name="Sheet3" sheetId="3" state="hidden" r:id="rId7"/>
  </sheets>
  <externalReferences>
    <externalReference r:id="rId8"/>
    <externalReference r:id="rId9"/>
  </externalReferences>
  <definedNames>
    <definedName name="_xlnm._FilterDatabase" localSheetId="3" hidden="1">'Measure List'!$A$2:$V$480</definedName>
    <definedName name="_xlnm._FilterDatabase" localSheetId="6" hidden="1">Sheet3!$A$1:$F$95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7" l="1"/>
  <c r="F9" i="7"/>
  <c r="B9" i="7"/>
  <c r="C51" i="7"/>
  <c r="B51" i="7"/>
  <c r="C52" i="7"/>
  <c r="B52" i="7"/>
  <c r="C50" i="7"/>
  <c r="B50" i="7"/>
  <c r="C49" i="7"/>
  <c r="B49" i="7"/>
  <c r="C48" i="7"/>
  <c r="B48" i="7"/>
  <c r="C47" i="7"/>
  <c r="B47" i="7"/>
  <c r="C64" i="7"/>
  <c r="C63" i="7"/>
  <c r="C62" i="7"/>
  <c r="C61" i="7"/>
  <c r="C60" i="7"/>
  <c r="C59" i="7"/>
  <c r="C57" i="7"/>
  <c r="B64" i="7"/>
  <c r="B63" i="7"/>
  <c r="B62" i="7"/>
  <c r="B61" i="7"/>
  <c r="B60" i="7"/>
  <c r="B59" i="7"/>
  <c r="B58" i="7"/>
  <c r="B57" i="7"/>
  <c r="C42" i="7"/>
  <c r="C41" i="7"/>
  <c r="C53" i="7"/>
  <c r="C46" i="7"/>
  <c r="C45" i="7"/>
  <c r="C44" i="7"/>
  <c r="C43" i="7"/>
  <c r="B53" i="7"/>
  <c r="B46" i="7"/>
  <c r="B45" i="7"/>
  <c r="B44" i="7"/>
  <c r="B43" i="7"/>
  <c r="B42" i="7"/>
  <c r="B41" i="7"/>
  <c r="B21" i="7"/>
  <c r="B20" i="7"/>
  <c r="B19" i="7"/>
  <c r="B18" i="7"/>
  <c r="B17" i="7"/>
  <c r="B16" i="7"/>
  <c r="C31" i="7" s="1"/>
  <c r="F12" i="7"/>
  <c r="F11" i="7"/>
  <c r="G8" i="7" s="1"/>
  <c r="F10" i="7"/>
  <c r="G7" i="7" s="1"/>
  <c r="F8" i="7"/>
  <c r="F7" i="7"/>
  <c r="F6" i="7"/>
  <c r="G6" i="7" s="1"/>
  <c r="F5" i="7"/>
  <c r="G11" i="7" s="1"/>
  <c r="B12" i="7"/>
  <c r="B11" i="7"/>
  <c r="B10" i="7"/>
  <c r="F58" i="7" s="1"/>
  <c r="G9" i="7"/>
  <c r="B8" i="7"/>
  <c r="B7" i="7"/>
  <c r="B6" i="7"/>
  <c r="C6" i="7" s="1"/>
  <c r="B5" i="7"/>
  <c r="C8" i="7" s="1"/>
  <c r="B4" i="7"/>
  <c r="C9" i="7"/>
  <c r="D5" i="7"/>
  <c r="D12" i="7"/>
  <c r="D11" i="7"/>
  <c r="D10" i="7"/>
  <c r="C33" i="7"/>
  <c r="F64" i="7"/>
  <c r="C25" i="7"/>
  <c r="C36" i="7"/>
  <c r="C35" i="7"/>
  <c r="C26" i="7"/>
  <c r="C27" i="7"/>
  <c r="F57" i="7"/>
  <c r="F63" i="7"/>
  <c r="F59" i="7"/>
  <c r="C7" i="7"/>
  <c r="G12" i="7"/>
  <c r="E12" i="7"/>
  <c r="C11" i="7"/>
  <c r="C12" i="7"/>
  <c r="C5" i="7"/>
  <c r="E11" i="7" l="1"/>
  <c r="F62" i="7"/>
  <c r="C37" i="7"/>
  <c r="C34" i="7"/>
  <c r="C30" i="7"/>
  <c r="C10" i="7"/>
  <c r="G5" i="7"/>
  <c r="E10" i="7"/>
  <c r="F61" i="7"/>
  <c r="F60" i="7"/>
  <c r="C29" i="7"/>
  <c r="C28" i="7"/>
  <c r="C3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Tara Murphy</author>
  </authors>
  <commentList>
    <comment ref="G5" authorId="0" shapeId="0" xr:uid="{00000000-0006-0000-0200-000001000000}">
      <text>
        <r>
          <rPr>
            <b/>
            <sz val="9"/>
            <color indexed="81"/>
            <rFont val="Tahoma"/>
            <family val="2"/>
          </rPr>
          <t>Tara Murphy:</t>
        </r>
        <r>
          <rPr>
            <sz val="9"/>
            <color indexed="81"/>
            <rFont val="Tahoma"/>
            <family val="2"/>
          </rPr>
          <t xml:space="preserve">
Percent of risk adjusted measures that are outcome measures.</t>
        </r>
      </text>
    </comment>
    <comment ref="E10" authorId="0" shapeId="0" xr:uid="{00000000-0006-0000-0200-000002000000}">
      <text>
        <r>
          <rPr>
            <b/>
            <sz val="9"/>
            <color indexed="81"/>
            <rFont val="Tahoma"/>
            <family val="2"/>
          </rPr>
          <t>Tara Murphy:</t>
        </r>
        <r>
          <rPr>
            <sz val="9"/>
            <color indexed="81"/>
            <rFont val="Tahoma"/>
            <family val="2"/>
          </rPr>
          <t xml:space="preserve">
Percent of outcome measures that are risk adjusted. </t>
        </r>
      </text>
    </comment>
    <comment ref="B17" authorId="0" shapeId="0" xr:uid="{00000000-0006-0000-0200-000003000000}">
      <text>
        <r>
          <rPr>
            <b/>
            <sz val="9"/>
            <color indexed="81"/>
            <rFont val="Tahoma"/>
            <family val="2"/>
          </rPr>
          <t>Tara Murphy:</t>
        </r>
        <r>
          <rPr>
            <sz val="9"/>
            <color indexed="81"/>
            <rFont val="Tahoma"/>
            <family val="2"/>
          </rPr>
          <t xml:space="preserve">
Despite the matching totals, these totals represent two different sets of measures. Not all risk adjusted measures have a conceptual rationale, and not all measures with a conceptual rationale are risk adjusted. </t>
        </r>
      </text>
    </comment>
    <comment ref="A18" authorId="0" shapeId="0" xr:uid="{00000000-0006-0000-0200-000004000000}">
      <text>
        <r>
          <rPr>
            <b/>
            <sz val="9"/>
            <color indexed="81"/>
            <rFont val="Tahoma"/>
            <family val="2"/>
          </rPr>
          <t>Tara Murphy:</t>
        </r>
        <r>
          <rPr>
            <sz val="9"/>
            <color indexed="81"/>
            <rFont val="Tahoma"/>
            <family val="2"/>
          </rPr>
          <t xml:space="preserve">
Many measure cited more than one source. All mentions are counted. </t>
        </r>
      </text>
    </comment>
    <comment ref="A19" authorId="0" shapeId="0" xr:uid="{00000000-0006-0000-0200-000005000000}">
      <text>
        <r>
          <rPr>
            <b/>
            <sz val="9"/>
            <color indexed="81"/>
            <rFont val="Tahoma"/>
            <family val="2"/>
          </rPr>
          <t>Tara Murphy:</t>
        </r>
        <r>
          <rPr>
            <sz val="9"/>
            <color indexed="81"/>
            <rFont val="Tahoma"/>
            <family val="2"/>
          </rPr>
          <t xml:space="preserve">
Many measure cited more than one source. All mentions are counted. </t>
        </r>
      </text>
    </comment>
    <comment ref="A20" authorId="0" shapeId="0" xr:uid="{00000000-0006-0000-0200-000006000000}">
      <text>
        <r>
          <rPr>
            <b/>
            <sz val="9"/>
            <color indexed="81"/>
            <rFont val="Tahoma"/>
            <family val="2"/>
          </rPr>
          <t>Tara Murphy:</t>
        </r>
        <r>
          <rPr>
            <sz val="9"/>
            <color indexed="81"/>
            <rFont val="Tahoma"/>
            <family val="2"/>
          </rPr>
          <t xml:space="preserve">
Many measure cited more than one source. All mentions are counted. </t>
        </r>
      </text>
    </comment>
  </commentList>
</comments>
</file>

<file path=xl/sharedStrings.xml><?xml version="1.0" encoding="utf-8"?>
<sst xmlns="http://schemas.openxmlformats.org/spreadsheetml/2006/main" count="3662" uniqueCount="850">
  <si>
    <t>Project</t>
  </si>
  <si>
    <t>Measure Title</t>
  </si>
  <si>
    <t>Steward/Developer</t>
  </si>
  <si>
    <t>Does the measure include any type of risk adjustment?  (Yes/No)</t>
  </si>
  <si>
    <t>Intermediate Clinical Outcome</t>
  </si>
  <si>
    <t>PRO-PM</t>
  </si>
  <si>
    <t>Resource Use</t>
  </si>
  <si>
    <t>Process</t>
  </si>
  <si>
    <t>Structure</t>
  </si>
  <si>
    <t>Other</t>
  </si>
  <si>
    <t>Outcome</t>
  </si>
  <si>
    <t>I List</t>
  </si>
  <si>
    <t>J List</t>
  </si>
  <si>
    <t>Yes</t>
  </si>
  <si>
    <t>No</t>
  </si>
  <si>
    <t>K List</t>
  </si>
  <si>
    <t>M List</t>
  </si>
  <si>
    <t>N List</t>
  </si>
  <si>
    <t>Low validity: other</t>
  </si>
  <si>
    <t>Low reliability</t>
  </si>
  <si>
    <t>Low validity: risk adjustment</t>
  </si>
  <si>
    <t>Project List</t>
  </si>
  <si>
    <t xml:space="preserve">All Cause Admission/ Readmissions </t>
  </si>
  <si>
    <t>Fall</t>
  </si>
  <si>
    <t>Continuity of Care for Medicaid Beneficiaries after Detoxification (Detox) From Alcohol and/or Drugs</t>
  </si>
  <si>
    <t>New</t>
  </si>
  <si>
    <t>N/A</t>
  </si>
  <si>
    <t>Mathematica Policy Research/CMS</t>
  </si>
  <si>
    <t>Follow-Up Care for Adult Medicaid Beneficiaries Who are Newly Prescribed an Antipsychotic Medication</t>
  </si>
  <si>
    <t>Medication Reconciliation on Admission</t>
  </si>
  <si>
    <t>Psychosocial Screening Using the Pediatric Symptom Checklist-Tool (PSC-Tool)</t>
  </si>
  <si>
    <t>Massachusetts General Hospital</t>
  </si>
  <si>
    <t>3315e</t>
  </si>
  <si>
    <t>CMS</t>
  </si>
  <si>
    <t>Patient Safety</t>
  </si>
  <si>
    <t>Cardiovascular</t>
  </si>
  <si>
    <t>In-Hospital Risk Adjusted Rate of Mortality for Patients Undergoing PCI</t>
  </si>
  <si>
    <t>American College of Cardiology</t>
  </si>
  <si>
    <t>30-day all-cause risk-standardized mortality rate following Percutaneous Coronary Intervention (PCI) for patients with ST segment elevation myocardial infarction (STEMI) or cardiogenic shock</t>
  </si>
  <si>
    <t>Maintenance</t>
  </si>
  <si>
    <t>Cardiac Rehabilitation Patient Referral From an Inpatient Setting</t>
  </si>
  <si>
    <t>Risk-Standardized Survival Rate (RSSR) for In-Hospital Cardiac Arrest</t>
  </si>
  <si>
    <t>American Heart Association</t>
  </si>
  <si>
    <t>Prevention and Population Health</t>
  </si>
  <si>
    <t>Weight Assessment and Counseling for Nutrition and Physical Activity for Children Adolescents</t>
  </si>
  <si>
    <t>National Committee for Quality Assurance</t>
  </si>
  <si>
    <t>Colorectal Cancer Screening (COL)</t>
  </si>
  <si>
    <t>Utilization of Services, Dental Services</t>
  </si>
  <si>
    <t>Oral Evaluation, Dental Services</t>
  </si>
  <si>
    <t>American Dental Association on behalf of the Dental Quality Alliance</t>
  </si>
  <si>
    <t>Prevention: Topical Fluoride for Children at Elevated Caries Risk, Dental Services</t>
  </si>
  <si>
    <t>Prevention: Sealants for 6-9 Year-Old Children at Elevated Caries Risk</t>
  </si>
  <si>
    <t>Prevention: Sealants for 10-14 Year-Old Children at Elevated Caries Risk, Dental Services</t>
  </si>
  <si>
    <t>Facility Level 7-day Hospital Visits after General Surgery Procedures Performed at Ambulatory Surgical Centers</t>
  </si>
  <si>
    <t>Risk-Adjusted Morbidity and Mortality for Lung Resection for Lung Cancer</t>
  </si>
  <si>
    <t>The Society of Thoracic Surgeons</t>
  </si>
  <si>
    <t>STS Lobectomy for Lung Cancer Composite Score</t>
  </si>
  <si>
    <t>Hospital Specific Risk-Adjusted Measure of Mortality or One or More Major Complications Within 30 Days of a Lower Extremity Bypass (LEB)</t>
  </si>
  <si>
    <t>Measure</t>
  </si>
  <si>
    <t>Status</t>
  </si>
  <si>
    <t>Measure Review Cycle</t>
  </si>
  <si>
    <t>1790 Risk-Adjusted Morbidity and Mortality for Lung Resection for Lung Cancer</t>
  </si>
  <si>
    <t>Public and Member Commenting; Recommended for Endorsement</t>
  </si>
  <si>
    <t>Surgery</t>
  </si>
  <si>
    <t>None</t>
  </si>
  <si>
    <t>Fall 2017</t>
  </si>
  <si>
    <t>3294 STS Lobectomy for Lung Cancer Composite Score</t>
  </si>
  <si>
    <t>3357 Facility-Level 7-Day Hospital Visits after General Surgery Procedures Performed at Ambulatory Surgical Centers</t>
  </si>
  <si>
    <t>CMS/Yale CORE</t>
  </si>
  <si>
    <t>3366 Hospital Visits after Urology Ambulatory Surgical Center Procedures</t>
  </si>
  <si>
    <t>Withdrawn-Insufficient Testing</t>
  </si>
  <si>
    <t>3312 Continuity of Care for Medicaid Beneficiaries after Detoxification (Detox) From Alcohol and/or Drugs</t>
  </si>
  <si>
    <t>CMS/Mathematica Policy Research</t>
  </si>
  <si>
    <t>Behavioral Health and Substance Use</t>
  </si>
  <si>
    <t>3313 Follow-Up Care for Adult Medicaid Beneficiaries Who Are Newly Prescribed an Antipsychotic Medication</t>
  </si>
  <si>
    <t>3315 Use of Antipsychotics in Older Adults in the Inpatient Hospital Setting</t>
  </si>
  <si>
    <t>Public and Member Commenting; Not Recommended for Endorsement</t>
  </si>
  <si>
    <t>3317 Medication Reconciliation on Admission</t>
  </si>
  <si>
    <t>CMS/Health Services Advisory Group, Inc.</t>
  </si>
  <si>
    <t>3332 Psychosocial Screening Using the Pediatric Symptom Checklist-Tool (PSC-Tool)</t>
  </si>
  <si>
    <t>3327 Cesarean Birth</t>
  </si>
  <si>
    <t>The Joint Commission</t>
  </si>
  <si>
    <t>Perinatal and Women’s Health</t>
  </si>
  <si>
    <t>Hospital Inpatient Quality Reporting Program; Centers for Medicare &amp; Medicaid Services</t>
  </si>
  <si>
    <t>3316e Safe Use of Opioid-Concurrent Prescribing</t>
  </si>
  <si>
    <t>Centers for Medicare &amp; Medicaid Services</t>
  </si>
  <si>
    <t>#3309: Risk-Standardized Survival Rate after In-Hospital Cardiac Arrest</t>
  </si>
  <si>
    <t>Withdrawn by Measure Steward</t>
  </si>
  <si>
    <t>#0133: In-Hospital Risk Adjusted Rate of Mortality for Patients Undergoing PCI</t>
  </si>
  <si>
    <t>#0536: 30-day all-cause risk-standardized mortality rate following Percutaneous Coronary Intervention (PCI) for patients with ST segment elevation myocardial infarction (STEMI) or cardiogenic shock</t>
  </si>
  <si>
    <t>#0642: Cardiac Rehabilitation Patient Referral From an Inpatient Setting</t>
  </si>
  <si>
    <t>#0643: Cardiac Rehabilitation Patient Referral From an Outpatient Setting</t>
  </si>
  <si>
    <t>QPP: Physician Compare/MIPs</t>
  </si>
  <si>
    <t>0291: Emergency Transfer Communication Measure</t>
  </si>
  <si>
    <t>University of Minnesota Rural Health Research Center</t>
  </si>
  <si>
    <t>Maintenance Review Deferred</t>
  </si>
  <si>
    <t>Patient Experience and Function</t>
  </si>
  <si>
    <t>1741: Patient Experience with Surgical Care Based on the Consumer Assessment of Healthcare Providers and Systems (CAHPS) Surgical Care Survey</t>
  </si>
  <si>
    <t>American College of Surgeons</t>
  </si>
  <si>
    <t>CMS Quality Payment Program</t>
  </si>
  <si>
    <t>3300 Communication Climate Assessment Toolkit</t>
  </si>
  <si>
    <t>University of Colorado Center for Bioethics and Humanities</t>
  </si>
  <si>
    <t>3319: Long Term Services and Supports (LTSS) Comprehensive Assessment and Update</t>
  </si>
  <si>
    <t>Centers for Medicare and Medicaid Services</t>
  </si>
  <si>
    <t>3324: Long Term Services and Supports (LTSS) Comprehensive Care Plan and Update</t>
  </si>
  <si>
    <t>Public and Member Commenting;  Not Recommended for Endorsement</t>
  </si>
  <si>
    <t>3325: Long Term Services and Supports (LTSS) Shared Care Plan with Primary Care Practitioner</t>
  </si>
  <si>
    <t>3326: Long Term Services and Supports (LTSS) Re-Assessment/Care Plan Update after Inpatient Discharge</t>
  </si>
  <si>
    <t>0024: Weight Assessment and Counseling for Nutrition and Physical Activity for Children/Adolescents (WCC)</t>
  </si>
  <si>
    <t>0034: Colorectal Cancer Screening</t>
  </si>
  <si>
    <t>Medicare STARS; CMS Quality Payment Program</t>
  </si>
  <si>
    <t>2020: Adult Current Smoking Prevalence</t>
  </si>
  <si>
    <t>Centers for Disease Control and Prevention</t>
  </si>
  <si>
    <t>Withdrawn</t>
  </si>
  <si>
    <t>2508: Prevention: Dental Sealants for 6-9 Year-Old Children at Elevated Caries Risk, Dental Services</t>
  </si>
  <si>
    <t>American Dental Association/Dental Quality Alliance</t>
  </si>
  <si>
    <t>2509: Prevention: Sealants for 10-14 Year-Old Children at Elevated Caries Risk, Dental Services</t>
  </si>
  <si>
    <t>2511: Utilization of Services, Dental Services</t>
  </si>
  <si>
    <t>2517: Oral Evaluation, Dental Services</t>
  </si>
  <si>
    <t>2528: Prevention: Topical Fluoride for Children at Elevated Caries Risk, Dental Services</t>
  </si>
  <si>
    <t>3362: Use of Active Surveillance for Very Low and Low Risk Prostate Cancer</t>
  </si>
  <si>
    <t>Oregon Urology Institute</t>
  </si>
  <si>
    <t>Withdrawn-Insufficient Submission</t>
  </si>
  <si>
    <t>Cancer</t>
  </si>
  <si>
    <t>0114: Risk-Adjusted Postoperative Renal Failure</t>
  </si>
  <si>
    <t>Society of Thoracic Surgeons</t>
  </si>
  <si>
    <t>Submitted; Maintenance measure</t>
  </si>
  <si>
    <t>Medicare Physician Quality Reporting System; Physician Value-Based Payment Modifier; Merit-Based Incentive Payment System</t>
  </si>
  <si>
    <t>Spring 2018</t>
  </si>
  <si>
    <t>0119: Risk-Adjusted Operative Mortality for CABG</t>
  </si>
  <si>
    <t>Merit-Based Incentive Payment System</t>
  </si>
  <si>
    <t>0129: Risk-Adjusted Postoperative Prolonged Intubation (Ventilation)</t>
  </si>
  <si>
    <t>0131: Risk-Adjusted Stroke/Cerebrovascular Accident</t>
  </si>
  <si>
    <t>2063: Performing cystoscopy at the time of hysterectomy</t>
  </si>
  <si>
    <t>American Urogynecologic Society</t>
  </si>
  <si>
    <t>2558: Hospital 30-Day, All-Cause, Risk-Standardized Mortality Rate (RSMR) Following Coronary Artery Bypass Graft (CABG) Surgery</t>
  </si>
  <si>
    <t>Hospital Compare; Hospital Inpatient Quality Reporting; Hospital Value-Based Purchasing</t>
  </si>
  <si>
    <t>2561 STS Aortic Valve Replacement (AVR) Composite Score</t>
  </si>
  <si>
    <t>2563 STS Aortic Valve Replacement (AVR) + Coronary Artery Bypass Graft (CABG) Composite Score</t>
  </si>
  <si>
    <t>3010 Documentation of residual disease for ovarian carcinoma</t>
  </si>
  <si>
    <t>Society of Gynecologic Oncology</t>
  </si>
  <si>
    <t>3011 Minimally Invasive Surgery Performed for Women 18 years and older with Endometrial Cancer</t>
  </si>
  <si>
    <t>3012 Complete staging for women 18 years and older with invasive stage I-IIIB ovarian, including, fallopian tube, or primary peritoneal, cancer who have undergone surgery</t>
  </si>
  <si>
    <t>3397 Anesthesiology Smoking Abstinence</t>
  </si>
  <si>
    <t>American Society of Anesthesiologists</t>
  </si>
  <si>
    <t>Withdrawn-Testing Rated Insufficient by Scientific Methods Panel</t>
  </si>
  <si>
    <t>3402 Standardized First Kidney Transplant Waitlist Ratio for Incident Dialysis Patients (SWR)</t>
  </si>
  <si>
    <t>Submitted; New measure</t>
  </si>
  <si>
    <t>Renal</t>
  </si>
  <si>
    <t>3403 Percentage of Prevalent Patients Waitlisted (PPPW)</t>
  </si>
  <si>
    <t>2372 Breast Cancer Screening</t>
  </si>
  <si>
    <t>CMS Medicare Star Rating Program; CMS Medicaid Adult Core Set; CMS Quality Payment Program</t>
  </si>
  <si>
    <t>0496: Median Time from ED Arrival to ED Departure for Discharged ED Patients</t>
  </si>
  <si>
    <t>Cost and Efficiency</t>
  </si>
  <si>
    <t>Hospital Outpatient Quality Reporting; Hospital Inpatient Quality Reporting</t>
  </si>
  <si>
    <t>#0535: 30-day all-cause risk-standardized mortality rate following Percutaneous Coronary Intervention (PCI) for patients without ST segment elevation myocardial infarction (STEMI) and without cardiogenic shock</t>
  </si>
  <si>
    <t>#2473e: Hybrid hospital 30-day, all-cause, risk-standardized mortality rate (RSMR) following acute myocardial infarction (AMI)</t>
  </si>
  <si>
    <t>0037: Osteoporosis Testing in Older Women (OTO)</t>
  </si>
  <si>
    <t>Primary Care and Chronic Illness</t>
  </si>
  <si>
    <t>0046: Screening for Osteoporosis for Women 65-85 Years of Age</t>
  </si>
  <si>
    <t>Medicare Physician Quality Reporting System (PQRS), Physician Feedback/Quality and Resource Use Reports (QRUR), Physician Value-Based Payment Modifier (VBM)</t>
  </si>
  <si>
    <t>0053: Osteoporosis Management in Women Who Had a Fracture</t>
  </si>
  <si>
    <t>0055: Comprehensive Diabetes Care: Eye Exam (retinal) performed</t>
  </si>
  <si>
    <t>Medicare Physician Quality Reporting System (PQRS), Medicare Shared Savings Program (MSSP), Physician Feedback/Quality and Resource Use Reports (QRUR), Physician Value-Based Payment Modifier (VBM)</t>
  </si>
  <si>
    <t>0056: Comprehensive Diabetes Care: Foot Exam</t>
  </si>
  <si>
    <t>0057: Comprehensive Diabetes Care: Hemoglobin A1c (HbA1c) Testing</t>
  </si>
  <si>
    <t>Medicaid, Qualified Health Plan (QHP) Quality Rating System (QRS)</t>
  </si>
  <si>
    <t>0059: Comprehensive Diabetes Care: Hemoglobin A1c (HbA1c) Poor Control (&gt;9.0%)</t>
  </si>
  <si>
    <t>Withdrawn-Testing Rated Low by Scientific Methods Panel</t>
  </si>
  <si>
    <t>Medicaid, Medicare Physician Quality Reporting System (PQRS), Medicare Shared Savings Program (MSSP), Physician Feedback/Quality and Resource Use Reports (QRUR), Physician Value-Based Payment Modifier (VBM)</t>
  </si>
  <si>
    <t>0062: Comprehensive Diabetes Care: Medical Attention for Nephropathy</t>
  </si>
  <si>
    <t>Medicare Physician Quality Reporting System (PQRS), Physician Feedback/Quality and Resource Use Reports (QRUR), Physician Value-Based Payment Modifier (VBM), Qualified Health Plan (QHP) Quality Rating System (QRS)</t>
  </si>
  <si>
    <t>0575: Comprehensive Diabetes Care: Hemoglobin A1c (HbA1c) Control (&lt;8.0%)</t>
  </si>
  <si>
    <t>Qualified Health Plan (QHP) Quality Rating System (QRS)</t>
  </si>
  <si>
    <t>0104e: Adult Major Depressive Disorder (MDD): Suicide Risk Assessment</t>
  </si>
  <si>
    <t>PCPI Foundation</t>
  </si>
  <si>
    <t>Merit-based Incentive Payment System (MIPS)</t>
  </si>
  <si>
    <t>0105: Antidepressant Medication Management (AMM)</t>
  </si>
  <si>
    <t>Medicaid Adult Core Set; Merit-based Incentive Payment System (MIPS); Quality Rating System (QRS)</t>
  </si>
  <si>
    <t>1879: Adherence to Antipsychotic Medications for Individuals with Schizophrenia</t>
  </si>
  <si>
    <t>CMS/National Committee for Quality Assurance</t>
  </si>
  <si>
    <t>Quality Payment Program (QPP)</t>
  </si>
  <si>
    <t>1880: Adherence to Mood Stabilizers for Individuals with Bipolar I Disorder</t>
  </si>
  <si>
    <t>1932: Diabetes Screening for People With Schizophrenia or Bipolar Disorder Who Are Using Antipsychotic Medications (SSD)</t>
  </si>
  <si>
    <t>Medicaid Adult Core Set</t>
  </si>
  <si>
    <t>1933: Cardiovascular Monitoring for People With Cardiovascular Disease and Schizophrenia (SMC)</t>
  </si>
  <si>
    <t>Physician Value-Based Payment Modifier (VBM), Physician Feedback/Quality and Resource Use Reports (QRUR)</t>
  </si>
  <si>
    <t>1934: Diabetes Monitoring for People With Diabetes and Schizophrenia (SMD)</t>
  </si>
  <si>
    <t>2152: Preventive Care and Screening: Unhealthy Alcohol Use: Screening &amp; Brief Counseling</t>
  </si>
  <si>
    <t>Merit-based Incentive Payment System (MIPS</t>
  </si>
  <si>
    <t>3389: Concurrent Use of Opioids and Benzodiazepines (COB)</t>
  </si>
  <si>
    <t>Pharmacy Quality Alliance</t>
  </si>
  <si>
    <t>3400: Use of pharmacotherapy for opioid use disorder (OUD)</t>
  </si>
  <si>
    <t xml:space="preserve">Submitted; Maintenance measure </t>
  </si>
  <si>
    <t>Geriatrics and Palliative Care</t>
  </si>
  <si>
    <t>Nursing Home Compare</t>
  </si>
  <si>
    <t>0677: Percent of Residents Who Self-Report Moderate to Severe Pain (Long Stay)</t>
  </si>
  <si>
    <t xml:space="preserve">1623: Bereaved Family Survey </t>
  </si>
  <si>
    <t>Department of Veterans Affairs</t>
  </si>
  <si>
    <t>1789: Hospital-Wide All-Cause Unplanned Readmission Measure (HWR)</t>
  </si>
  <si>
    <t>All-Cause Admissions and Readmissions</t>
  </si>
  <si>
    <t>Medicare SSP; Next Generation, and Pioneer ACO Model</t>
  </si>
  <si>
    <t>3404: Standardized Emergency Department Encounter Ratio (SEDR) for Dialysis Facilities</t>
  </si>
  <si>
    <t>3405: Standardized Ratio of Emergency Department Encounters Occurring Within 30 Days of Hospital Discharge (ED30) for Dialysis Facilities</t>
  </si>
  <si>
    <t>3407: Admission to an institution from the community among Medicaid fee-for-service (FFS) home and community-based service (HCBS) users</t>
  </si>
  <si>
    <t>0005: CAHPS Clinician &amp; Group Surveys (CG-CAHPS)-Adult, Child</t>
  </si>
  <si>
    <t>Agency for Healthcare Research and Quality</t>
  </si>
  <si>
    <t>CMS Quality Payment Program; Comprehensive Primary Care</t>
  </si>
  <si>
    <t>0006: Consumer Assessment of Healthcare Providers and Systems (CAHPS) Health Plan Survey, Version 5.0 (Medicaid and Commercial)</t>
  </si>
  <si>
    <t>CMS Medicare Advantage, Qualified Health Plan Quality Ratings (QHP)</t>
  </si>
  <si>
    <t>0166: HCAHPS</t>
  </si>
  <si>
    <t>Hospital Value-Based Purchasing; Hospital Compare</t>
  </si>
  <si>
    <t>0228: 3-Item Care Transition measure (CTM-3)</t>
  </si>
  <si>
    <t>University of Colorado Anshutz Medical Campus</t>
  </si>
  <si>
    <t>0517: CAHPS Home Health Care Survey</t>
  </si>
  <si>
    <t>0726: Patient Experience of Psychiatric Care as Measured by the Inpatient Consumer Survey (ICS)</t>
  </si>
  <si>
    <t xml:space="preserve">National Association of State Mental Health Program Directors Research Institute, Inc. </t>
  </si>
  <si>
    <t>2548: Child Hospital Consumer Assessment of healthcare Providers and Systems (Child CAHPS) Survey</t>
  </si>
  <si>
    <t>3227 CollaboRATE</t>
  </si>
  <si>
    <t>The Dartmouth Institute for Health Policy and Clinical Practice</t>
  </si>
  <si>
    <t>Spring 2018; Was previously submitted in the Fall 2017 Cycle but the measure was withdrawn</t>
  </si>
  <si>
    <t>3420: CoreQ: AL Resident Satisfaction Measure</t>
  </si>
  <si>
    <t>American Health Care Association/ National Center for Assisted Living</t>
  </si>
  <si>
    <t>Submitted, new measure</t>
  </si>
  <si>
    <t>3422: CoreQ: AL Family Satisfaction Measure</t>
  </si>
  <si>
    <t>0383: Oncology:  Plan of Care for Pain – Medical Oncology and Radiation Oncology (paired with 0384)</t>
  </si>
  <si>
    <t>American Society of Clinical Oncologists</t>
  </si>
  <si>
    <t>Submitted, maintenance measure</t>
  </si>
  <si>
    <t>0384: Oncology: Medical and Radiation - Pain Intensity Quantified (submitted as 3438)</t>
  </si>
  <si>
    <t>PCPI</t>
  </si>
  <si>
    <t>0384e: Oncology: Medical and Radiation - Pain Intensity Quantified (eMeasure) (submitted as 0384)</t>
  </si>
  <si>
    <t>0386: Oncology: Cancer Stage Documented</t>
  </si>
  <si>
    <t>3365e: Treatment of osteopenia or osteoporosis in men with non-metastatic prostate cancer on androgen deprivation therapy</t>
  </si>
  <si>
    <t>3384: Melanoma Reporting</t>
  </si>
  <si>
    <t>College of American Pathologists</t>
  </si>
  <si>
    <t>3385: Lung Cancer Reporting (Biopsy/Cytology Specimens)</t>
  </si>
  <si>
    <t>3386: Lung Cancer Reporting (Resection Specimens)</t>
  </si>
  <si>
    <t>0676: Percent of Residents Who Self-Report Moderate to Severe Pain (Short Stay)</t>
  </si>
  <si>
    <t>CMS/ University of Michigan Kidney Epidemiology and Cost Center</t>
  </si>
  <si>
    <t>CMS/ Mathematica Policy Research, Inc.</t>
  </si>
  <si>
    <t xml:space="preserve">Use in Federal  Programs </t>
  </si>
  <si>
    <t>Use of Active Surveillance for Very Low and Low Risk Prostate Cancer</t>
  </si>
  <si>
    <t>Emergency Transfer Communication Measure</t>
  </si>
  <si>
    <t>Patient Experience with Surgical Care Based on the Consumer Assessment of Healthcare Providers and Systems (CAHPS) Surgical Care Survey</t>
  </si>
  <si>
    <t>Communication Climate Assessment Toolkit</t>
  </si>
  <si>
    <t>Long Term Services and Supports (LTSS) Comprehensive Assessment and Update</t>
  </si>
  <si>
    <t>Long Term Services and Supports (LTSS) Comprehensive Care Plan and Update</t>
  </si>
  <si>
    <t>Long Term Services and Supports (LTSS) Shared Care Plan with Primary Care Practitioner</t>
  </si>
  <si>
    <t>Long Term Services and Supports (LTSS) Re-Assessment/Care Plan Update after Inpatient Discharge</t>
  </si>
  <si>
    <t>Cesarean Birth</t>
  </si>
  <si>
    <t>Lung Cancer Reporting (Resection Specimens)</t>
  </si>
  <si>
    <t>Lung Cancer Reporting (Biopsy/Cytology Specimens)</t>
  </si>
  <si>
    <t>CoreQ: AL Resident Satisfaction Measure</t>
  </si>
  <si>
    <t>CoreQ: AL Family Satisfaction Measure</t>
  </si>
  <si>
    <t>Oncology: Cancer Stage Documented</t>
  </si>
  <si>
    <t>Treatment of osteopenia or osteoporosis in men with non-metastatic prostate cancer on androgen deprivation therapy</t>
  </si>
  <si>
    <t>Melanoma Reporting</t>
  </si>
  <si>
    <t>Performing cystoscopy at the time of hysterectomy</t>
  </si>
  <si>
    <t>Hospital 30-Day, All-Cause, Risk-Standardized Mortality Rate (RSMR) Following Coronary Artery Bypass Graft (CABG) Surgery</t>
  </si>
  <si>
    <t>STS Aortic Valve Replacement (AVR) Composite Score</t>
  </si>
  <si>
    <t>STS Aortic Valve Replacement (AVR) + Coronary Artery Bypass Graft (CABG) Composite Score</t>
  </si>
  <si>
    <t>Documentation of residual disease for ovarian carcinoma</t>
  </si>
  <si>
    <t>Minimally Invasive Surgery Performed for Women 18 years and older with Endometrial Cancer</t>
  </si>
  <si>
    <t>Complete staging for women 18 years and older with invasive stage I-IIIB ovarian, including, fallopian tube, or primary peritoneal, cancer who have undergone surgery</t>
  </si>
  <si>
    <t>Standardized First Kidney Transplant Waitlist Ratio for Incident Dialysis Patients (SWR)</t>
  </si>
  <si>
    <t>Percentage of Prevalent Patients Waitlisted (PPPW)</t>
  </si>
  <si>
    <t>Breast Cancer Screening</t>
  </si>
  <si>
    <t>Median Time from ED Arrival to ED Departure for Discharged ED Patients</t>
  </si>
  <si>
    <t>Hybrid hospital 30-day, all-cause, risk-standardized mortality rate (RSMR) following acute myocardial infarction (AMI)</t>
  </si>
  <si>
    <t>Osteoporosis Testing in Older Women (OTO)</t>
  </si>
  <si>
    <t>Screening for Osteoporosis for Women 65-85 Years of Age</t>
  </si>
  <si>
    <t>Osteoporosis Management in Women Who Had a Fracture</t>
  </si>
  <si>
    <t>Comprehensive Diabetes Care: Eye Exam (retinal) performed</t>
  </si>
  <si>
    <t>Comprehensive Diabetes Care: Foot Exam</t>
  </si>
  <si>
    <t>Comprehensive Diabetes Care: Hemoglobin A1c (HbA1c) Testing</t>
  </si>
  <si>
    <t>Comprehensive Diabetes Care: Hemoglobin A1c (HbA1c) Poor Control (&gt;9.0%)</t>
  </si>
  <si>
    <t>Comprehensive Diabetes Care: Hemoglobin A1c (HbA1c) Control (&lt;8.0%)</t>
  </si>
  <si>
    <t>Adult Major Depressive Disorder (MDD): Suicide Risk Assessment</t>
  </si>
  <si>
    <t>Antidepressant Medication Management (AMM)</t>
  </si>
  <si>
    <t>Adherence to Antipsychotic Medications for Individuals with Schizophrenia</t>
  </si>
  <si>
    <t>Adherence to Mood Stabilizers for Individuals with Bipolar I Disorder</t>
  </si>
  <si>
    <t>Diabetes Screening for People With Schizophrenia or Bipolar Disorder Who Are Using Antipsychotic Medications (SSD)</t>
  </si>
  <si>
    <t>Cardiovascular Monitoring for People With Cardiovascular Disease and Schizophrenia (SMC)</t>
  </si>
  <si>
    <t>Diabetes Monitoring for People With Diabetes and Schizophrenia (SMD)</t>
  </si>
  <si>
    <t>Concurrent Use of Opioids and Benzodiazepines (COB)</t>
  </si>
  <si>
    <t>Use of pharmacotherapy for opioid use disorder (OUD)</t>
  </si>
  <si>
    <t>Percent of Residents Who Self-Report Moderate to Severe Pain (Short Stay)</t>
  </si>
  <si>
    <t>Percent of Residents Who Self-Report Moderate to Severe Pain (Long Stay)</t>
  </si>
  <si>
    <t>Hospital-Wide All-Cause Unplanned Readmission Measure (HWR)</t>
  </si>
  <si>
    <t>Standardized Emergency Department Encounter Ratio (SEDR) for Dialysis Facilities</t>
  </si>
  <si>
    <t>Standardized Ratio of Emergency Department Encounters Occurring Within 30 Days of Hospital Discharge (ED30) for Dialysis Facilities</t>
  </si>
  <si>
    <t>Admission to an institution from the community among Medicaid fee-for-service (FFS) home and community-based service (HCBS) users</t>
  </si>
  <si>
    <t>CAHPS Clinician &amp; Group Surveys (CG-CAHPS)-Adult, Child</t>
  </si>
  <si>
    <t>Consumer Assessment of Healthcare Providers and Systems (CAHPS) Health Plan Survey, Version 5.0 (Medicaid and Commercial)</t>
  </si>
  <si>
    <t>HCAHPS</t>
  </si>
  <si>
    <t>3-Item Care Transition measure (CTM-3)</t>
  </si>
  <si>
    <t>CAHPS Home Health Care Survey</t>
  </si>
  <si>
    <t>Patient Experience of Psychiatric Care as Measured by the Inpatient Consumer Survey (ICS)</t>
  </si>
  <si>
    <t>Spring</t>
  </si>
  <si>
    <t>Endorsed</t>
  </si>
  <si>
    <t>Dual eligible status, AHRQ SES Index</t>
  </si>
  <si>
    <t>National Quality Forum</t>
  </si>
  <si>
    <t>Outcome measurement is an important tool in a value-oriented healthcare system. However, outcome measures must enable fair comparisons to support value-based purchasing and public reporting programs. Risk adjustment is a statistical technique used to identify and account for variation in patient outcomes that arise from differences in patient characteristics. These characteristics are also referred to as risk factors. The more frequent use of outcome measures in payment and public reporting programs has raised concerns regarding the adequacy of the risk adjustment methodologies used in these measures, especially as it relates to social risk factors like income, education, social support, neighborhood deprivation and rurality.</t>
  </si>
  <si>
    <t>Total Measures</t>
  </si>
  <si>
    <t>Outcome Measures</t>
  </si>
  <si>
    <t>Risk Adjusted Measures</t>
  </si>
  <si>
    <t>3365e</t>
  </si>
  <si>
    <t>Total</t>
  </si>
  <si>
    <t>TO: 75FCMC18F0001</t>
  </si>
  <si>
    <t xml:space="preserve">Social Risk Trial- Measure List </t>
  </si>
  <si>
    <t>Overview of Measures</t>
  </si>
  <si>
    <t xml:space="preserve"> </t>
  </si>
  <si>
    <t>Maintenance Measures</t>
  </si>
  <si>
    <t>New Measures</t>
  </si>
  <si>
    <t>Total Outcome Measures</t>
  </si>
  <si>
    <t>Total Risk Adjusted Measures</t>
  </si>
  <si>
    <t>% of outcome measures</t>
  </si>
  <si>
    <t>% of risk adjusted measures</t>
  </si>
  <si>
    <t>% of all measures</t>
  </si>
  <si>
    <t>Risk Adjustment</t>
  </si>
  <si>
    <t>Measures with Conceptual Rationale</t>
  </si>
  <si>
    <t>Measures that used "Expert Group Consensus" to develop rationale</t>
  </si>
  <si>
    <t>Measures that used "Published Literature" to develop rationale</t>
  </si>
  <si>
    <t>Measures that used "Internal Data Analysis" to develop rationale</t>
  </si>
  <si>
    <t>Risk Factor</t>
  </si>
  <si>
    <t>Conceptual rationale supported inclusion of social risk factors</t>
  </si>
  <si>
    <t>Total Times Cited</t>
  </si>
  <si>
    <t>Payer</t>
  </si>
  <si>
    <t>Employment Status</t>
  </si>
  <si>
    <t>Medicare Status</t>
  </si>
  <si>
    <t>Zip Code</t>
  </si>
  <si>
    <t>AHRQ SES Index</t>
  </si>
  <si>
    <t>Language</t>
  </si>
  <si>
    <t>Education</t>
  </si>
  <si>
    <t>Patient Level: employment status, race, ethnicity, Medicare coverage;  ZIP code level – Area Deprivation Index (ADI) from 2014 Census data</t>
  </si>
  <si>
    <r>
      <t xml:space="preserve">Measure Totals
</t>
    </r>
    <r>
      <rPr>
        <sz val="9"/>
        <color theme="0"/>
        <rFont val="Calibri"/>
        <family val="2"/>
        <scheme val="minor"/>
      </rPr>
      <t>(Percentages represent the percent of [Column Y] that are [Row X))</t>
    </r>
  </si>
  <si>
    <t>Dual Eligibility</t>
  </si>
  <si>
    <t>Ethnicity</t>
  </si>
  <si>
    <t xml:space="preserve">The Social Risk Trial Measure Tracking Sheet is designed to facilitate stakeholders’ participation in the review process and includes summary information on whether or not the measure included any social risk factors in its risk adjustment model as well as information about the project and cycle during which it will be reviewed.  Every measure submitted for NQF endorsement is considered to be part of the trial period and the standing committee charged with its review will assess the adequacy of its risk adjustment approach as part of its determination on the validity of the measure.  The Social Risk Trial Measure Tracking Sheet is a compilation of the information submitted by the measure developers for the purposes of the Standing Committees review and is not reflective of any decision by the Standing Committee or any final decisions about NQF endorsement. The Tracking Sheet will be updated and posted to the project page every May and December until the conclusion of the initiative in 2021.  </t>
  </si>
  <si>
    <t>However, there are concerns that statistically adjusting performance measure scores for social risk factors could mask healthcare disparities. Prior to 2015, NQF’s policy prohibited the inclusion of social risk factors in the risk adjustment models of measures submitted for NQF review and endorsement. After convening a panel of experts in healthcare disparities and measurement science to review the growing evidence of the impact of social risk factors on patient outcomes, the NQF Board of Directors implemented a two year trial period during which adjustment of measures for social risk factors was no longer prohibited. At the conclusion of the trial period in 2017, the NQF Board of Directors reviewed the results of the trial period and determined there was a need to launch a new social risk initiative.</t>
  </si>
  <si>
    <t>During this three-year (2018-2021) intiative NQF, with funding from the Department of Health and Human Services, will continue to allow measures that are risk adjusted for social risk factors to be submitted for endorsement. NQF’s Methods Panel and standing committees will assess the adequacy of each risk adjustment model submitted to NQF for endorsement as a part of NQF’s Validity sub-criterion. Standing committees will also evaluate the appropriateness of social risk factors included in risk adjustment models for all measures under review.  The NQF Disparities Standing Committee will be tasked with monitoring unintended consequences, assessing best practices, and evaluating the outcomes this initiative.</t>
  </si>
  <si>
    <t>Setting</t>
  </si>
  <si>
    <t>Data Source</t>
  </si>
  <si>
    <t>Process Measures</t>
  </si>
  <si>
    <t>Structural Measures</t>
  </si>
  <si>
    <t>Measure Settings</t>
  </si>
  <si>
    <t>Total Risk Adjusted</t>
  </si>
  <si>
    <t>% of risk adjusted</t>
  </si>
  <si>
    <t>Column1</t>
  </si>
  <si>
    <t>Column2</t>
  </si>
  <si>
    <t>Outpatient Services</t>
  </si>
  <si>
    <t>Inpatient/Hospital</t>
  </si>
  <si>
    <t>Emergency Department and Services</t>
  </si>
  <si>
    <t>Home Care</t>
  </si>
  <si>
    <t>Other, Post-Acute Care</t>
  </si>
  <si>
    <t>Inpatient/Hospital, Post-Acute Care</t>
  </si>
  <si>
    <t>Inpatient/Hospital, Other, Outpatient Services</t>
  </si>
  <si>
    <t>Inpatient/Hospital, Outpatient Services</t>
  </si>
  <si>
    <t>Emergency Department and Services, Inpatient/Hospital</t>
  </si>
  <si>
    <t>Claims, Electronic Health Records, Paper Medical Records</t>
  </si>
  <si>
    <t>Claims, Electronic Health Data, Paper Medical Records</t>
  </si>
  <si>
    <t>Instrument-Based Data</t>
  </si>
  <si>
    <t>Electronic Health Data, Electronic Health Records, Paper Medical Records</t>
  </si>
  <si>
    <t>Claims, Electronic Health Data, Electronic Health Records, Paper Medical Records</t>
  </si>
  <si>
    <t>Electronic Health Data, Paper Medical Records</t>
  </si>
  <si>
    <t>Claims</t>
  </si>
  <si>
    <t>Registry Data</t>
  </si>
  <si>
    <t>Electronic Health Records, Paper Medical Records, Registry Data</t>
  </si>
  <si>
    <t>Assessment Data</t>
  </si>
  <si>
    <t>Electronic Health Records, Paper Medical Records</t>
  </si>
  <si>
    <t>Claims, Enrollment Data</t>
  </si>
  <si>
    <t>Claims, Registry Data</t>
  </si>
  <si>
    <t>Electronic Health Records</t>
  </si>
  <si>
    <t>Post-Acute Care</t>
  </si>
  <si>
    <t>Long Term Acute Care Hospital</t>
  </si>
  <si>
    <t>Measure Data Sources</t>
  </si>
  <si>
    <t>Paper Medical Records</t>
  </si>
  <si>
    <t>Electronic Health Data</t>
  </si>
  <si>
    <t>Management Data</t>
  </si>
  <si>
    <t>How to use this document</t>
  </si>
  <si>
    <t>Which measures have been recently submitted to an NQF project</t>
  </si>
  <si>
    <t>Which recently submitted measures have been risk adjusted</t>
  </si>
  <si>
    <t>Which projects are currently reviewing/recently reviewed a measure with risk adjustment</t>
  </si>
  <si>
    <t>How the conceptual rationale for a risk adjusted measure was developed</t>
  </si>
  <si>
    <t>What social risk factors are included in a measure's risk adjustment model</t>
  </si>
  <si>
    <t>General measure specifications (measure type, developer, care setting, data source)</t>
  </si>
  <si>
    <t>What can I find out from this document?</t>
  </si>
  <si>
    <t>How do I find information on a specific measure?</t>
  </si>
  <si>
    <t>How do I find out information on risk adjusted measures?</t>
  </si>
  <si>
    <t>How do I find out information about all measures at once?</t>
  </si>
  <si>
    <t xml:space="preserve">Navigate to the tab 'Overview.' Scan through the various overview metrics to get a sense of how many measures have been submitted, what these measures look like, how many measures have been risk adjsuted, and other high-level breakdowns of the measures included in this document. </t>
  </si>
  <si>
    <t>Where can I find…..?</t>
  </si>
  <si>
    <t>Project Associated with the measure</t>
  </si>
  <si>
    <t>Measure title</t>
  </si>
  <si>
    <t>Measure steward/developer</t>
  </si>
  <si>
    <t>New or maintenance measure?</t>
  </si>
  <si>
    <t>Measure type</t>
  </si>
  <si>
    <t>Care setting</t>
  </si>
  <si>
    <t>Data Dictionary</t>
  </si>
  <si>
    <t>Under Review</t>
  </si>
  <si>
    <t>Not Endorsed</t>
  </si>
  <si>
    <t xml:space="preserve">Navigate to the tab 'Measures List #1.' Find column K, "Does the measure include any type of risk adjustment?  (Yes/No)". Use the sorting functions in row 1 to select only "Yes." This will filter the spreadsheet to show only those measures that have included risk adjustment. Information on Committee evaluation of these measures and additional measure detail can be found through the individual CDP projects. A link to the relevant project page can be found in column A of each measure. </t>
  </si>
  <si>
    <t>What is not included in this document that I may still want to know about the trial?</t>
  </si>
  <si>
    <t>Details of the Standing Committee's measure deliberations</t>
  </si>
  <si>
    <t xml:space="preserve">*All of these details can be found on the specific CDP project pages, which are linked in Column A of the measure list. </t>
  </si>
  <si>
    <t>When/how to comment on a measure under review</t>
  </si>
  <si>
    <t>Meeting information for when a measure will be discussed by a CDP Standing Committee</t>
  </si>
  <si>
    <t>Navigate to the tab 'Measure List #1.' Then sort by a specifc NQF ID, measure title, or NQF project using the sorting functions found in Row 1 of each column (see example on the right). Information on individual measure review can be found through the indivdual CDP projects. A link to the relevant project page can be found in column A of each measure.</t>
  </si>
  <si>
    <r>
      <rPr>
        <b/>
        <sz val="11"/>
        <color theme="1"/>
        <rFont val="Calibri"/>
        <family val="2"/>
        <scheme val="minor"/>
      </rPr>
      <t>Measure Status:</t>
    </r>
    <r>
      <rPr>
        <sz val="11"/>
        <color theme="1"/>
        <rFont val="Calibri"/>
        <family val="2"/>
        <scheme val="minor"/>
      </rPr>
      <t xml:space="preserve"> The measure status indicates whether a measure is under review, endorsed, not endorsed, or was withdrawn from review during the project cycle. The status “under review” means the measure was submitted for endorsement and undergoing the consensus development process (CDP). The status “endorsed” or “not endorsed” is the final endorsement decision after review and an opportunity for appeals. The status “withdrawn” means the measure was either deferred to another review cycle or the measure developer/steward has decided to forgo maintaining endorsement.
</t>
    </r>
  </si>
  <si>
    <t>Race/Ethnicity</t>
  </si>
  <si>
    <t>Composite</t>
  </si>
  <si>
    <t>Composite Measures</t>
  </si>
  <si>
    <t>Project Information</t>
  </si>
  <si>
    <t>Basic Measure Information</t>
  </si>
  <si>
    <t>Basic Risk Adjustment Information</t>
  </si>
  <si>
    <t>Project Cycle</t>
  </si>
  <si>
    <t>Project Year</t>
  </si>
  <si>
    <t>Measure Number</t>
  </si>
  <si>
    <t>Measure Status</t>
  </si>
  <si>
    <t>Measure Steward/Developer</t>
  </si>
  <si>
    <t>New or Maintenance?</t>
  </si>
  <si>
    <t>Measure Type</t>
  </si>
  <si>
    <t>Care Setting</t>
  </si>
  <si>
    <t>Was the measure reviewed by the Scientific Methods Panel?</t>
  </si>
  <si>
    <t>Does the measure include any type of risk adjustment?</t>
  </si>
  <si>
    <t>Did the developer provide a conceptual rationale for the potential impact of social risk factors on the measure?</t>
  </si>
  <si>
    <t>How was the conceptual rationale developed?</t>
  </si>
  <si>
    <t>Did the conceptual rationale support the inclusion of social risk factors in the risk adjustment model?</t>
  </si>
  <si>
    <t>Was at least one social risk factor included in the final risk adjustment approach?</t>
  </si>
  <si>
    <t>Why were the social risk factors not included in the final risk adjustment approach?</t>
  </si>
  <si>
    <t>Social risk factors that were included in the final risk adjustment model.</t>
  </si>
  <si>
    <t>What was the final endorsement decision for the measure?</t>
  </si>
  <si>
    <t>Care for Older Adults (COA) – Medication Review</t>
  </si>
  <si>
    <t/>
  </si>
  <si>
    <t>INR Monitoring for Individuals on Warfarin</t>
  </si>
  <si>
    <t>Measure was Withdrawn</t>
  </si>
  <si>
    <t>Inpatient/Hospital, Emergency Department and Services</t>
  </si>
  <si>
    <t>Published Literature, Internal Data Analysis</t>
  </si>
  <si>
    <t>American College of Surgeons – Centers for Disease Control and Prevention (ACS-CDC) Harmonized Procedure Specific Surgical Site Infection (SSI) Outcome Measure</t>
  </si>
  <si>
    <t>Electronic Health Records, Paper Medical Records, Laboratory</t>
  </si>
  <si>
    <t>No rationale provided</t>
  </si>
  <si>
    <t>No social risk factors were considered (only clinical risk factors).</t>
  </si>
  <si>
    <t>The developer stated that there were no studies providing evidence of a direct relationship between social risk and HAIs. Until more compelling evidence is available it would be premature to adjust for social risk in the clinical quality measures that CDC reports and CMS uses in its Hospital-Acquired Conditions Reduction and Hospital-Value Based Purchasing Programs.</t>
  </si>
  <si>
    <t xml:space="preserve">Cardiac stress imaging not meeting appropriate use criteria: Preoperative evaluation in low risk surgery patients </t>
  </si>
  <si>
    <t>Efficiency</t>
  </si>
  <si>
    <t>Registry Data, Optimization of Patient Selection for Cardiac Imaging</t>
  </si>
  <si>
    <t xml:space="preserve">Cardiac stress imaging not meeting appropriate use criteria: Routine testing after percutaneous coronary intervention (PCI) </t>
  </si>
  <si>
    <t>National Healthcare Safety Network (NHSN) Facility-wide Inpatient Hospital-onset Methicillin-resistant Staphylococcus aureus (MRSA) Bacteremia Outcome Measure</t>
  </si>
  <si>
    <t>Inpatient/Hospital, Post-Acute Care, Emergency Department and Services</t>
  </si>
  <si>
    <t>Per developer, "Due to concerns about  data entry burden and the paucity of evidence to support social risk factor data collection for risk adjustment purposes, social risk factors are not collected in NHSN for all patients in the patient population; therefore, these variables are not available in NHSN to be used for risk adjustment modeling. "</t>
  </si>
  <si>
    <t>The developers didn’t analyze any social risk factors because they couldn’t find a sufficient conceptual rationale to do so, and also don’t have the data to do so.</t>
  </si>
  <si>
    <t>National Healthcare Safety Network (NHSN) Facility-wide Inpatient Hospital-onset Clostridium difficile Infection (CDI) Outcome Measure</t>
  </si>
  <si>
    <t>Per developer, "Due to concerns about data entry burden and the paucity of evidence to support social risk factor data collection for risk adjustment purposes, social risk factors are not collected in NHSN for all patients in the patient population; therefore, these variables are not available in NHSN to be used for risk adjustment modeling."</t>
  </si>
  <si>
    <t>None - the developer suggests there was not a sufficient conceptual rationale for social risk adjustment, and notes that social risk factors are not collected for the dataset used for this measure.</t>
  </si>
  <si>
    <t>No conceptual rationale and no data available</t>
  </si>
  <si>
    <t>Medication Reconciliation: Number of Unintentional Medication Discrepancies per Patient</t>
  </si>
  <si>
    <t>Brigham and Women's Hospital</t>
  </si>
  <si>
    <t>Electronic Health Data, Electronic Health Records, Paper Medical Records, Instrument-Based Data</t>
  </si>
  <si>
    <t>Practice Environment Scale - Nursing Work Index (PES-NWI) (composite and five subscales)</t>
  </si>
  <si>
    <t>University of Pennsylvania, Center for Health Outcomes and Policy Research</t>
  </si>
  <si>
    <t xml:space="preserve">Cardiac stress imaging not meeting appropriate use criteria: Testing in asymptomatic, low risk patients </t>
  </si>
  <si>
    <t>Appropriate Follow-Up Interval for Normal Colonoscopy in Average Risk Patients</t>
  </si>
  <si>
    <t>American Gastroenterological Association</t>
  </si>
  <si>
    <t>Claims, Electronic Health Data, Electronic Health Records, Registry Data</t>
  </si>
  <si>
    <t>Diabetic Foot &amp; Ankle Care, Ulcer Prevention –  Evaluation of Footwear</t>
  </si>
  <si>
    <t>American Podiatric Medical Association</t>
  </si>
  <si>
    <t>Claims, Paper Medical Records, Registry Data</t>
  </si>
  <si>
    <t>Diabetic Foot &amp; Ankle Care, Peripheral Neuropathy – Neurological Evaluation</t>
  </si>
  <si>
    <t>Claims, Paper Medical Records</t>
  </si>
  <si>
    <t>Optimal Diabetes Care</t>
  </si>
  <si>
    <t>MN Community Measurement</t>
  </si>
  <si>
    <t>insurance product (proxy for socioeconomic status),  deprivation index - (proxy for socioeconomic status based on 5-digit zip code) Comprised of percentage with SNAP benefits, percentage in poverty, percentage unemployment, percentage on public assistance and percentage single female with child
considered but not used: race, Hispanic ethnicity, preferred language and country of origin (RELO) as potential risk adjustment variables</t>
  </si>
  <si>
    <t xml:space="preserve">In-hospital Risk Adjusted Rate of Bleeding Events for patients undergoing PCI </t>
  </si>
  <si>
    <t>Discouraging the use of Adjunctive Surgical Procedures during carpal tunnel release</t>
  </si>
  <si>
    <t>American Academy of Orthopaedic Surgeons</t>
  </si>
  <si>
    <t>Discouraging use of MRI for Diagnosis of Carpal Tunnel Syndrome</t>
  </si>
  <si>
    <t>Discouraging the routine use of occupational and/or physical therapy after carpal tunnel release</t>
  </si>
  <si>
    <t>International Prostate Symptom Score (IPSS) or American Urological Association-Symptom Index (AUA-SI) change 6-12 months after diagnosis of Benign Prostatic Hyperplasia</t>
  </si>
  <si>
    <t>Oregon Urology</t>
  </si>
  <si>
    <t>Electronic Health Data, Instrument-Based Data</t>
  </si>
  <si>
    <t>3475e</t>
  </si>
  <si>
    <t xml:space="preserve">Appropriate Use of DXA Scans in Women Under 65 Years Who Do Not Meet the Risk Factor Profile for Osteoporotic Fracture </t>
  </si>
  <si>
    <t>Risk Adjusted Postoperative Renal Failure</t>
  </si>
  <si>
    <t>Published Literature</t>
  </si>
  <si>
    <t>Race black, Race Hispanic, Race Asian</t>
  </si>
  <si>
    <t>Asian, Black, Hispanic ethnicity</t>
  </si>
  <si>
    <t>Risk Adjusted Stroke/Cerebrovascular Accident</t>
  </si>
  <si>
    <t>Race Black, Race Hispanic, Race Asian</t>
  </si>
  <si>
    <t>Asian, Black, Hispanic</t>
  </si>
  <si>
    <t xml:space="preserve">Therapy with aspirin, P2Y12 inhibitor, and statin at discharge following PCI in eligible patients </t>
  </si>
  <si>
    <t>Registry Data, National Cardiovascular Data Registry (NCDR®) CathPCI Registry®</t>
  </si>
  <si>
    <t>Defect Free Care for AMI</t>
  </si>
  <si>
    <t>American College of Cardiology/American College of Cardiology</t>
  </si>
  <si>
    <t>Registry Data, The data source is the Chest Pain- MI Registry, formerly known as the ACTION Registry, of the National Cardiovascular Data Registry of the American College of Cardiology.</t>
  </si>
  <si>
    <t>Risk Adjusted Postoperative Prolonged Intubation (Ventilation)</t>
  </si>
  <si>
    <t>Published Literature, expert group consensus</t>
  </si>
  <si>
    <t>Risk Adjusted Surgical Re-exploration</t>
  </si>
  <si>
    <t>Published Literature, Expert group consensus</t>
  </si>
  <si>
    <t>Race Asian, Race Black, Race Hispanic</t>
  </si>
  <si>
    <t>Risk Adjusted Operative Mortality for Aortic Valve Replacement (AVR)</t>
  </si>
  <si>
    <t>Race Black, Race Hispanic, Race other including Caucasian</t>
  </si>
  <si>
    <t>The developer does not provide a reason.</t>
  </si>
  <si>
    <t>Risk Adjusted Operative Mortality for Mitral Valve (MV) Replacement</t>
  </si>
  <si>
    <t>Race Black, Race Hispanic, Race Other including Caucasian</t>
  </si>
  <si>
    <t>Risk Adjusted Operative Mortality for Mitral Valve (MV) Replacement + CABG Surgery</t>
  </si>
  <si>
    <t>Risk Adjusted Operative Mortality for Aortic Valve Replacement (AVR)+CABG Surgery</t>
  </si>
  <si>
    <t>Risk Adjusted Deep Sternal Wound Infection</t>
  </si>
  <si>
    <t>Risk Adjusted Operative Mortality for Mitral Valve (MV) Repair</t>
  </si>
  <si>
    <t>Black, Hispanic, Other including Caucasian</t>
  </si>
  <si>
    <t>Risk Adjusted Operative Mortality for Mitral Valve (MV) Repair + CABG Surgery</t>
  </si>
  <si>
    <t>Black, Hispanic, other including Caucasian</t>
  </si>
  <si>
    <t>Black, Hispanic</t>
  </si>
  <si>
    <t>Hip Fractures: Timing of Surgical Intervention</t>
  </si>
  <si>
    <t>Claims, Electronic Health Records</t>
  </si>
  <si>
    <t>Well-Child Visits in the First 15 Months of Life</t>
  </si>
  <si>
    <t xml:space="preserve">Measure is specified for separate reporting by commercial and Medicaid health plans which serves as an proxy for income. </t>
  </si>
  <si>
    <t>Improvement in Ambulation/locomotion</t>
  </si>
  <si>
    <t>Payment source (They considered rurality via a post-hoc analysis where they stratified by rural/urban.  They also had race/ethnicity data available, but seemingly did not analyze it because they said the ASPE did not recommend it as “a proxy for social risk”)</t>
  </si>
  <si>
    <t>Payment source</t>
  </si>
  <si>
    <t>Immunizations for Adolescents</t>
  </si>
  <si>
    <t>Well-Child Visits in the Third, Fourth, Fifth, and Sixth Years of Life</t>
  </si>
  <si>
    <t>Adult Immunization Status</t>
  </si>
  <si>
    <t>Claims, Electronic Health Data, Electronic Health Records, Management Data, Registry Data</t>
  </si>
  <si>
    <t>Prenatal Immunization Status</t>
  </si>
  <si>
    <t>Dehydration Admission Rate (PQI 10)</t>
  </si>
  <si>
    <t>ambulatory Care Sensitive Emergency Department Visits for Dental Caries in Children</t>
  </si>
  <si>
    <t>Follow-Up after Emergency Department Visits for Dental Caries in Children</t>
  </si>
  <si>
    <t>Outpatient Services, Emergency Department and Services</t>
  </si>
  <si>
    <t>Improvement in bathing</t>
  </si>
  <si>
    <t>Improvement in bed transferring</t>
  </si>
  <si>
    <t>Payment source (They considered rurality via a post-hoc analysis where they stratified by rural/urban.  They also had race/ethnicity data available, but seemingly did not analyze it because they said the ASPE did not recommend it as “a proxy for social risk”.)</t>
  </si>
  <si>
    <t>Improvement in management of oral medications</t>
  </si>
  <si>
    <t xml:space="preserve">Payment source (They considered rurality via a post-hoc analysis where they stratified by rural/urban.  They also had race/ethnicity data available, but seemingly did not analyze it because they said the ASPE did not recommend it as “a proxy for social risk”.) </t>
  </si>
  <si>
    <t>Improvement in pain interfering with activity</t>
  </si>
  <si>
    <t>Initiation and Engagement of Alcohol and Other Drug Abuse or Dependence Treatment</t>
  </si>
  <si>
    <t>Inpatient/Hospital, Outpatient Services, Emergency Department and Services</t>
  </si>
  <si>
    <t>Non-Acute Mental Health Services Utilization for Dual Eligible Beneficiaries</t>
  </si>
  <si>
    <t xml:space="preserve">Commonwealth of Mass - Division of Health Care Finance and Policy </t>
  </si>
  <si>
    <t>Outpatient Services, Post-Acute Care, Home Care</t>
  </si>
  <si>
    <t>Internal Data Analysis</t>
  </si>
  <si>
    <t>No social risk factors were evaluated</t>
  </si>
  <si>
    <t>Continuity of care after inpatient or residential treatment for substance use disorder (SUD)</t>
  </si>
  <si>
    <t>Mathematica Policy Research</t>
  </si>
  <si>
    <t>Inpatient/Hospital, Outpatient Services, Emergency Department and Services, Home Care</t>
  </si>
  <si>
    <t>Tobacco Use Treatment Provided or Offered (TOB-2)/Tobacco Use Treatment (TOB-2a)</t>
  </si>
  <si>
    <t xml:space="preserve">Mathematica Policy Research </t>
  </si>
  <si>
    <t>Preventive Care and Screening: Unhealthy Alcohol Use: Screening &amp; Brief Counseling</t>
  </si>
  <si>
    <t>HOSPITAL-LEVEL, RISK-STANDARDIZED PAYMENT ASSOCIATED WITH A 90-DAY EPISODE OF CARE FOR ELECTIVE PRIMARY TOTAL HIP AND/OR TOTAL KNEE ARTHROPLASTY (THA/TKA)</t>
  </si>
  <si>
    <t>Yalecore</t>
  </si>
  <si>
    <t>Facility</t>
  </si>
  <si>
    <t xml:space="preserve">Income, socioeconomic and racial differences in access to care, insurance status, Dual eligible status, AHRQ-validated SES index score </t>
  </si>
  <si>
    <t>dual eligibility</t>
  </si>
  <si>
    <t xml:space="preserve"> Facility 7-Day Risk-Standardized Hospital Visit Rate after Outpatient Colonoscopy</t>
  </si>
  <si>
    <t>YaleCore</t>
  </si>
  <si>
    <t>Medicaid dual-eligibility status</t>
  </si>
  <si>
    <t>Results of examining the impact of dual eligibility on the facility-level measure scores indicated that adding the DE indicator to the risk-adjustment model did not improve model performance (c-statistics remained unchanged) and did not substantially change measure scores.</t>
  </si>
  <si>
    <t>Successful Transition after Long-Term Institutional Stay</t>
  </si>
  <si>
    <t>Mathematica Policy Research, Inc.</t>
  </si>
  <si>
    <t xml:space="preserve">No social risk factors were evaluated in the risk-adjustment analysis for two reasons: 
1. The focus of this measure is a population with increased social risk (e.g., Medicaid MLTSS enrollees) who are primarily low income. By defining a measure and risk-adjustment approach specific to this population, the measure is acknowledging and account for the unique risk that this population faces.  Because the measure is not intended for use on an overall population with more diverse social risk (e.g., a Medicare population that may include dual-eligible and non-dual eligible beneficiaries), the inclusion of risk factors that account for the existing medical and disability conditions within the population of Medicaid beneficiaries utilizing LTSS is more appropriate.
2. Our assessment was also limited to risk factors that can be constructed by using claims and encounter files available to MLTSS plans. Therefore, we were limited in the social risk factors that could be calculated from the existing data. Findings from a recent two-year National Quality Forum (NQF) effort indicated that the inclusion of area-level SES indicators does not improve the predictive capacity of risk-adjustment algorithms of hospital-based care measures developed for Medicare beneficiaries (NQF, 2017). 
</t>
  </si>
  <si>
    <t>Duals status</t>
  </si>
  <si>
    <t>All-cause inpatient admission rate for Medicaid beneficiaries with complex care needs and high costs (BCNs)</t>
  </si>
  <si>
    <t>Mathematica</t>
  </si>
  <si>
    <t xml:space="preserve">We did not select social risk factors (see 2b3.3a). Our expert workgroup also reached broad agreement that it was appropriate to exclude area-level indicators of SES because of the lack of likely predictive capacity. </t>
  </si>
  <si>
    <t>Hospital Visits after Orthopedic Ambulatory Surgical Center Procedures</t>
  </si>
  <si>
    <t>Medicaid dual-eligibility status, African-American race, AHRQ-validated SES Index score</t>
  </si>
  <si>
    <t xml:space="preserve">In summary, we conclude that dual-eligible status had a statistically significant association with the risk of a hospital visit, and a small shift in the RSHVR distribution (0.1% at the 10th and 90th percentiles). This association, however, may be a result of either disparate care received due to their socio-demographic status or increased risk of hospital visits not accounted for by risk adjustment, but this cannot be discerned.  Furthermore, we observed no substantial impact of dual-eligibility or other patient-level social factors on the ASC-level measure scores, and in facilities in the top quartile for the proportion of patients with each of the social risk factors we do not see a relationship between the measure score and the proportion of patients with the social risk.  Based on the above, we do not adjust for these social risk factors. </t>
  </si>
  <si>
    <t>Hospital Visits after Urology Ambulatory Surgical Center Procedures</t>
  </si>
  <si>
    <t xml:space="preserve">Dual-eligible status, African-American race, AHRQ-validated SES Index score </t>
  </si>
  <si>
    <t xml:space="preserve">In summary, we conclude that dual-eligible status had a statistically significant association with the risk of a hospital visit, and a small shift in the RSHVR distribution (.1% - .2% at the 10th and 90th percentiles). This association, however, may be a result of either disparate care received due to their socio-demographic status or increased risk of hospital visits not accounted for by risk adjustment, but this cannot be discerned.  Furthermore, we observed no substantial impact of dual-eligibility or other patient-level social factors on the ASC-level measure scores, and in facilities in the top quartile for the proportion of patients with each of the social risk factors we do not see a relationship between the measure score and the proportion of patients with the social risk.  Based on the above, we do not adjust for these social risk factors. </t>
  </si>
  <si>
    <t>All-cause emergency department utilization rate for Medicaid beneficiaries with complex care needs and high costs (BCNs)</t>
  </si>
  <si>
    <t>Hospitalization for Ambulatory Care Sensitive Conditions for Dual Eligible Beneficiaries</t>
  </si>
  <si>
    <t>Published Literature, Internal Data Analysis, *Note: Developers selected other; however, they used literature and internal data analyses for their rationale</t>
  </si>
  <si>
    <t>We did not analyze social risk factors due to three factors: (1) this measure focuses exclusively on a population with social risk (i.e., dual eligible beneficiaries), (2) patient-reported data and patient community characteristics were not available in the testing data source of administrative claims and (3) findings from a recent two-year National Quality Forum (NQF) effort indicated that the inclusion of area-level SES indicators did not improve the predictive capacity of risk-adjustment algorithms of hospital-based care measures developed for Medicare beneficiaries (NQF, 2017).</t>
  </si>
  <si>
    <t>Discharge to Community-Post Acute Care Measure for Home Health Agencies</t>
  </si>
  <si>
    <t>Abt Associates</t>
  </si>
  <si>
    <t>Rural location; Medicaid Dual-Eligible status</t>
  </si>
  <si>
    <t xml:space="preserve">The unadjusted discharge to community rates and unplanned admission rates for urban/rural status were similar. Although rates differed slightly for dual status, the overall impact was low. </t>
  </si>
  <si>
    <t>Discharge to Community-Post Acute Care Measure for Inpatient Rehabilitation Facilities (IRF)</t>
  </si>
  <si>
    <t>Claims, Management Data, Assessment Data</t>
  </si>
  <si>
    <t xml:space="preserve">patient-level dual eligibility status </t>
  </si>
  <si>
    <t xml:space="preserve">While dual eligibility had an impact on patient-level discharge to community outcomes, the impact of adjusting for dual eligibility on facility scores was small. </t>
  </si>
  <si>
    <t>Discharge to Community-Post Acute Care Measure for Long-Term Care Hospitals (LTCH)</t>
  </si>
  <si>
    <t xml:space="preserve">While dual eligibility had an impact on patient-level DTC outcomes, the impact of adjusting for dual eligibility on facility scores was small. </t>
  </si>
  <si>
    <t>Discharge to Community-Post Acute Care Measure for Skilled Nursing Facilities (SNF)</t>
  </si>
  <si>
    <t>resident-level dual eligibility status</t>
  </si>
  <si>
    <t>Despite this facility-level impact of dual adjustment, developers believe that adjusting for dual eligibility or other social risk factors for this measure may mask potential disparities in quality of care for dual eligible or other vulnerable resident groups for this measure.</t>
  </si>
  <si>
    <t>Admission to an Institution from the Community</t>
  </si>
  <si>
    <t>Inpatient/Hospital, Post-Acute Care, Home Care, Nursing Home/Skilled Nursing Facility, ICF/IID, Community Settings</t>
  </si>
  <si>
    <t>Published Literature, Internal Data Analysis, *Note: Developers indicated N/A, but they conducted internal analyses and referenced publish literature</t>
  </si>
  <si>
    <t>The measure is stratified by age only - no risk adjustment model</t>
  </si>
  <si>
    <t>Minimizing Institutional Length of Stay</t>
  </si>
  <si>
    <t>Post-Acute Care, Home Care, Nursing Home/Skilled Nursing Facility, ICF/IID, Community Settings</t>
  </si>
  <si>
    <t>Published Literature, Internal Data Analysis, *Developers indicated "published literature" and "other" but also conducted internal analyses</t>
  </si>
  <si>
    <t>MLTSS</t>
  </si>
  <si>
    <t xml:space="preserve">From the developer: No social risk factors were evaluated in the risk-adjustment analysis for two reasons: 
1. The focus of this measure is a population with increased social risk (e.g., Medicaid MLTSS enrollees) who are primarily low income. By defining a measure and risk-adjustment approach specific to this population, the measure is acknowledging and accounting for the unique risk that this population faces. Because the measure is not intended for use on an overall population with more diverse social risk (e.g., a Medicare population that may include dual-eligible and non-dual eligible beneficiaries), the inclusion of risk factors that account for the existing medical and disability conditions within the population of Medicaid beneficiaries utilizing LTSS is more appropriate.
2. Our assessment was also limited to risk factors that can be constructed by using claims and encounter files available to MLTSS plans. Therefore, we were limited in the social risk factors that could be calculated from the existing data. Findings from a recent two-year National Quality Forum (NQF) effort indicated that the inclusion of area-level SES indicators does not improve the predictive capacity of risk-adjustment algorithms of hospital-based care measures developed for Medicare beneficiaries (NQF, 2017). 
</t>
  </si>
  <si>
    <t>Oncology: Pain Intensity Quantified- Medical Oncology and Radiation Oncology</t>
  </si>
  <si>
    <t>0384e</t>
  </si>
  <si>
    <t xml:space="preserve">Admissions and Emergency Department (ED) Visits for Patients Receiving Outpatient Chemotherapy </t>
  </si>
  <si>
    <t>African-American, Medicaid dual-eligible status, low SES (AHRQ SES Composite Index)</t>
  </si>
  <si>
    <t>There was no obvious statistical relationship between these variables and the measure outcome, as demonstrated by the non-linear, non-significant correlation results. Furthermore, at the hospital level, including the variables in the model did not change hospital-level measure scores. Given these findings, the measure developer concluded that SDS factors should not be included in the risk-adjustment models for this measure.</t>
  </si>
  <si>
    <t>Large Urology Group Practice Association (LUGPA)</t>
  </si>
  <si>
    <t>Electronic Health Data, Electronic Health Records</t>
  </si>
  <si>
    <t xml:space="preserve">Surgical Treatment Complications for Localized Prostate Cancer  </t>
  </si>
  <si>
    <t>Alliance of Dedicated Cancer Centers</t>
  </si>
  <si>
    <t>CollaboRATE Shared Decision Making Score</t>
  </si>
  <si>
    <t>patient’s primary language, patient race, percent of residents below the federal poverty line in the patient’s home zip code</t>
  </si>
  <si>
    <t>The social risk factors selected were not associated with collaborate performance scores. Only patient age and survey administration mode had statistically significant associations with CollaboRATE score.</t>
  </si>
  <si>
    <t>Inpatient/Hospital, Outpatient Services, Post-Acute Care, Non-Clinical Sites (Such as community-based organizations, food banks, home health agencies and pharmacies</t>
  </si>
  <si>
    <t>patient race,  education, and language</t>
  </si>
  <si>
    <t xml:space="preserve">developer does not use risk adjustment for two reasons: First, because the domains have fairly consistent correlations with outcomes across demographic groups, risk adjustment isn’t necessary for interpretation of scores within an organization. Second, and more important, we do not adjust the domain scores for demographic factors when we provide results to sites using the C-CAT because if patients of certain racial, ethnic or language backgrounds are experiencing lower quality communication such adjustment might mask this finding, essentially setting a disparity in concrete by ‘normalizing’ it. At the same time, we encourage sites to examine results of C-CAT survey items stratified by race, ethnicity or other demographic factors, which can be helpful in developing targeted quality improvement strategies. </t>
  </si>
  <si>
    <t>Access to Independence Promoting Services for Dual Eligible Beneficiaries</t>
  </si>
  <si>
    <t>Claims, Instrument-Based Data</t>
  </si>
  <si>
    <t xml:space="preserve">The conceptual model of how social risk impacts the outcome was established based on existing technical specifications from CMS and the CAHPS analysis instructions </t>
  </si>
  <si>
    <t>Education/Beneficiary-reported level of education/ Dual eligibility, Low income subsidy, Chinese language survey completion</t>
  </si>
  <si>
    <t>Timely Follow-Up After Acute Exacerbations of Chronic Conditions</t>
  </si>
  <si>
    <t>IMPAQ International, LLC</t>
  </si>
  <si>
    <t>Functional Status Change for Patients with Neck Impairments</t>
  </si>
  <si>
    <t xml:space="preserve">Focus on Therapeutic Outcomes, Inc. </t>
  </si>
  <si>
    <t>Risk-adjusted operative mortality for CABG</t>
  </si>
  <si>
    <t>lack of data</t>
  </si>
  <si>
    <t xml:space="preserve">The developer noted that given the clinical data available, social risk factors (which are not readily available) would not likely contribute much improvement to this particular risk model. </t>
  </si>
  <si>
    <t>30-day all-cause risk-standardized mortality rate following percutaneous coronary intervention (PCI) for patients without ST segment elevation myocardial infarction (STEMI) and without cardiogenic shock</t>
  </si>
  <si>
    <t>Claims, Registry Data, National Death Index, Death Masterfile, Medicare enrollment database, or equivalent</t>
  </si>
  <si>
    <t>lack of data and stratification results</t>
  </si>
  <si>
    <t>hospital proportion of non-White patients, hospital safety net status</t>
  </si>
  <si>
    <t xml:space="preserve">Results of disparities analysis do not suggest the need to adjust or stratify by SDS. Additional reasons include: inability to obtain patient-reported data and that the effect of social risk factors may be at either the patient- or the hospital-level. The developer states that there was direct access to detailed clinical variables describing the severity of illness and feels that incorporating such factors is a much more accurate means of stratifying risk. Social risk factors, which are not readily available, would not likely contribute much improvement to this particular risk model.  </t>
  </si>
  <si>
    <t>The developer noted the small effect size and concerns about masking disparities</t>
  </si>
  <si>
    <t>dual eligible status, AHRQ SES index</t>
  </si>
  <si>
    <t xml:space="preserve">Inclusion of social risk factors did not change performance of the risk adjustment model or performance scores. </t>
  </si>
  <si>
    <t xml:space="preserve">Dialysis Facility </t>
  </si>
  <si>
    <t xml:space="preserve">The developer found no clinical or biological reason why social risk factors should affect access to transplantation. </t>
  </si>
  <si>
    <t xml:space="preserve">Dialysis facility </t>
  </si>
  <si>
    <t xml:space="preserve">The developer did not find a clinical or biological basis why social risk factors should affect access to transplantation. </t>
  </si>
  <si>
    <t>The developer cited a the lack of definitive evidence indicating that differences are primarily attributable to patient or area-level SDS/SES factors versus facility practices</t>
  </si>
  <si>
    <t>The developer cited nominal differences in facility performance when adjusting for SDS/SES, coupled with the risk of reducing patients’ access to high quality care to support their decision not to adjust the measure.</t>
  </si>
  <si>
    <t>no social risk factors were analyzed</t>
  </si>
  <si>
    <t>patient social risk data are not collected in the General Thoracic Surgery Database</t>
  </si>
  <si>
    <t>Published Literature, expert consensus</t>
  </si>
  <si>
    <t>no social risk factors were used</t>
  </si>
  <si>
    <t xml:space="preserve">patient social risk data are not collected in the General Thoracic Surgery Database.  </t>
  </si>
  <si>
    <t>Centers for Medicare &amp; Medicaid Services (CMS)/YNNH/Yale Center for Outcomes Research and Evaluation</t>
  </si>
  <si>
    <t>dual-eligible: yes vs. no, race: African-American vs. all others, AHRQ SES Index: lowest quartile of SES Index vs. all others</t>
  </si>
  <si>
    <t>Based on these analyses, we conclude that although the three social risk factors we examined have a modest but statistically significant association with the risk of a hospital visit, these patient-level factors have a limited effect on the ASC-level measure scores. We did not adjust the models for these social risk factors since the association of these factors with the outcome may be quality-related, and since these factors have a limited relationship to the facility-level scores.</t>
  </si>
  <si>
    <t>2473e</t>
  </si>
  <si>
    <t>Centers for Medicare &amp; Medicaid Services (CMS)/YNHHSC/CORE</t>
  </si>
  <si>
    <t xml:space="preserve">Overall, we found that among the SDS variables that could be feasibly incorporated into this model, 1) the relationship with mortality is small. We also found that the impact of adding any of these indicators is very small to negligible on model performance and hospital profiling. 
Given these findings in the AMI Mortality claims-based measure and complex pathways that could explain any relationship between SDS and mortality, which do not all support risk-adjustment, we did not incorporate SDS variables into the measure. </t>
  </si>
  <si>
    <t>Management Data, Paper Medical Records</t>
  </si>
  <si>
    <t>0024</t>
  </si>
  <si>
    <t>0034</t>
  </si>
  <si>
    <t>Deferred</t>
  </si>
  <si>
    <t>Child Hospital Consumer Assessment of Healthcare Providers and Systems (Child HCAHPS) Survey</t>
  </si>
  <si>
    <t>Agency for Healthcare Research and Quality/Center of Excellence for Pediatric Quality Measurement</t>
  </si>
  <si>
    <t>Parent education, language preference</t>
  </si>
  <si>
    <t xml:space="preserve">Parent education and language preference </t>
  </si>
  <si>
    <t>Measure will be reviewed Spring 2019.</t>
  </si>
  <si>
    <t>Specified for general population, including adults/elderly, young adults and populations at risk.</t>
  </si>
  <si>
    <t>BRFSS Survey</t>
  </si>
  <si>
    <t>0012</t>
  </si>
  <si>
    <t>Ambulatory Care: Clinic</t>
  </si>
  <si>
    <t>Inpatient/Hospital, Long-Term Acute Care</t>
  </si>
  <si>
    <t>Community settings with home and community-based services and institutional settings (nursing facility/skilled nursing facility and ICF/IID)</t>
  </si>
  <si>
    <t>0105</t>
  </si>
  <si>
    <t>0726</t>
  </si>
  <si>
    <t>National Association of State Mental Health Program Directors Research Institute</t>
  </si>
  <si>
    <t>no risk adjustment</t>
  </si>
  <si>
    <t>n/a</t>
  </si>
  <si>
    <t>Bereaved Family Survey</t>
  </si>
  <si>
    <t>U.S. Department of Veterans Affairs</t>
  </si>
  <si>
    <t>Post-Acute Care, Home Care</t>
  </si>
  <si>
    <t>Electronic Health Records, Registry Data, survey</t>
  </si>
  <si>
    <t>0037</t>
  </si>
  <si>
    <t>0046</t>
  </si>
  <si>
    <t>0053</t>
  </si>
  <si>
    <t>0055</t>
  </si>
  <si>
    <t>0056</t>
  </si>
  <si>
    <t>0057</t>
  </si>
  <si>
    <t>0059</t>
  </si>
  <si>
    <t>Intermediate Outcome</t>
  </si>
  <si>
    <t>Measure was deferred to a future cycle</t>
  </si>
  <si>
    <t>0062</t>
  </si>
  <si>
    <t>0228</t>
  </si>
  <si>
    <t>University of Colorado Anschutz Medical Campus</t>
  </si>
  <si>
    <t>This measures was deferred from the Spring 2018 cycle. The measure will be resubmitted for maintenance review in a future cycle.</t>
  </si>
  <si>
    <t>0291</t>
  </si>
  <si>
    <t>Claims, Electronic Health Data, Electronic Health Records, Management Data, Paper Medical Records, Registry Data</t>
  </si>
  <si>
    <t xml:space="preserve">This measure was deferred from the spring 2018 cycle. It will be resubmitted in the spring 2019 cycle for maintenance review. </t>
  </si>
  <si>
    <t>0383</t>
  </si>
  <si>
    <t xml:space="preserve">This measure was deferred from the spring 2018 cycle. It will be re-submitted in a future cycle for maintenance review. </t>
  </si>
  <si>
    <t>0386</t>
  </si>
  <si>
    <t xml:space="preserve">This measures was deferred from the spring 2018 cycle. It will be resubmitted in a future cycle for maintenance review. </t>
  </si>
  <si>
    <t>0496</t>
  </si>
  <si>
    <t>0642</t>
  </si>
  <si>
    <t>0643</t>
  </si>
  <si>
    <t>Claims, Electronic Health Data, Electronic Health Records, Assessment Data</t>
  </si>
  <si>
    <t xml:space="preserve">The measure was withdrawn prior to Committee review. </t>
  </si>
  <si>
    <t>Assisted living</t>
  </si>
  <si>
    <t>laboratory</t>
  </si>
  <si>
    <t>Withdrawn before Committee evaluation.</t>
  </si>
  <si>
    <t>Laboratory</t>
  </si>
  <si>
    <t>prescription drug health plan (contains claims data from multiple care settings)</t>
  </si>
  <si>
    <t>0104e</t>
  </si>
  <si>
    <t>Use of Antipsychotics in Older Adults in the Inpatient Hospital Setting</t>
  </si>
  <si>
    <t>Centers for Medicare &amp; Medicaid Services/Mathematica Policy Research</t>
  </si>
  <si>
    <t>3316e</t>
  </si>
  <si>
    <t>Use of Opioids – Concurrent Prescribing</t>
  </si>
  <si>
    <t>0575</t>
  </si>
  <si>
    <t>Withdrawn before Committee evaluation. To be submitted in an upcoming cycle.</t>
  </si>
  <si>
    <t>Risk Adjustment Details  (only relevant fields apply)</t>
  </si>
  <si>
    <t>Social risk factors that were analyzed and considered for risk adjustment.</t>
  </si>
  <si>
    <t>Clinician Office/Clinic</t>
  </si>
  <si>
    <t>Dialysis Facility</t>
  </si>
  <si>
    <t>Assisted Living</t>
  </si>
  <si>
    <t xml:space="preserve">Skilled Nursing Facility </t>
  </si>
  <si>
    <t xml:space="preserve">Inpatient Rehabilitation Facility </t>
  </si>
  <si>
    <t>Perinatal and Women's Health</t>
  </si>
  <si>
    <t>Measure was withdrawn</t>
  </si>
  <si>
    <t xml:space="preserve">The developer plans to resubmit the measure during at a future cycle. </t>
  </si>
  <si>
    <t>The measure will be resubmitted in a future cycle</t>
  </si>
  <si>
    <t>Efficiency Measures</t>
  </si>
  <si>
    <t xml:space="preserve">The measure did not pass Methods Panel review. It will be resubmitted in a future cycle. </t>
  </si>
  <si>
    <t>3327e</t>
  </si>
  <si>
    <t xml:space="preserve">The measure was deferred and will be resubmitted in a future cycle. </t>
  </si>
  <si>
    <t>Mean scores are risk-adjusted in CAHPS database and by users who choose to risk-adjust their results. Optional for users; top box scores presented in CAHPS public online reporting are not case-mix adjusted.</t>
  </si>
  <si>
    <t>Education, language spoken at home</t>
  </si>
  <si>
    <t>Education, Hispanic Ethnicity and Race</t>
  </si>
  <si>
    <t>Education, Non-English survey response</t>
  </si>
  <si>
    <t>0006</t>
  </si>
  <si>
    <t>0005</t>
  </si>
  <si>
    <t>0517</t>
  </si>
  <si>
    <t>1741</t>
  </si>
  <si>
    <t>0166</t>
  </si>
  <si>
    <t>0677</t>
  </si>
  <si>
    <t>0676</t>
  </si>
  <si>
    <t>0534</t>
  </si>
  <si>
    <t>0536</t>
  </si>
  <si>
    <t>0535</t>
  </si>
  <si>
    <t>0133</t>
  </si>
  <si>
    <t>0119</t>
  </si>
  <si>
    <t>0384</t>
  </si>
  <si>
    <t>0004</t>
  </si>
  <si>
    <t>0177</t>
  </si>
  <si>
    <t>0176</t>
  </si>
  <si>
    <t>0175</t>
  </si>
  <si>
    <t>0174</t>
  </si>
  <si>
    <t>0280</t>
  </si>
  <si>
    <t>0167</t>
  </si>
  <si>
    <t>0130</t>
  </si>
  <si>
    <t>0123</t>
  </si>
  <si>
    <t>0122</t>
  </si>
  <si>
    <t>0121</t>
  </si>
  <si>
    <t>0120</t>
  </si>
  <si>
    <t>0115</t>
  </si>
  <si>
    <t>0129</t>
  </si>
  <si>
    <t>0964</t>
  </si>
  <si>
    <t>0131</t>
  </si>
  <si>
    <t>0114</t>
  </si>
  <si>
    <t>0729</t>
  </si>
  <si>
    <t>0417e</t>
  </si>
  <si>
    <t>0416e</t>
  </si>
  <si>
    <t>0658</t>
  </si>
  <si>
    <t>0672</t>
  </si>
  <si>
    <t>0671</t>
  </si>
  <si>
    <t>0670</t>
  </si>
  <si>
    <t>0753</t>
  </si>
  <si>
    <t>0555</t>
  </si>
  <si>
    <t>0553</t>
  </si>
  <si>
    <t>Clinician Office/Clinic, inpatient rehab facility; long term acute care; nursing home/snf</t>
  </si>
  <si>
    <t>First, as a clinical registry used for quality assessment and improvement, detailed socioeconomic variables are not available. Second, while proxy variables could be considered, these were not felt to be relevant to an inpatient bleeding model, in contrast to a longer-term outcome model where difficulties with access to care, affording medications or cardiac rehabilitation would be more important. Moreover, while it may be true that worse social risk factors might be associated with more severe illness at the time of presentation, we had direct access to detailed clinical variables describing the severity of illness and feel that incorporating such factors (e.g. clinical indication for PCI, Hb, etc.) is a much more accurate means of stratifying risk</t>
  </si>
  <si>
    <t>Claims, Electronic Health Data, Electronic Health Records, Management Data, Registry Data, This measure is specified for administrative claims, electronic health record, registry, health information exchange or case management data collected? In the course of? Providing care to health plan members. NCQA collects the Healthcare Effectiveness Data and Information Set (HEDIS) data for this measure directly from Health Management Organizations and Preferred Provider Organizations via NCQA’s online data submission system.</t>
  </si>
  <si>
    <t>Claims, Enrollment Data, Medicare inpatient claims, enrollment database</t>
  </si>
  <si>
    <t>Clinician Office/Clinic, Post-Acute Care</t>
  </si>
  <si>
    <t>Center for Bioethics and Humanities, University of Colorado</t>
  </si>
  <si>
    <t xml:space="preserve">The measure was not recommended by the Renal Standing Committee. The CSAC sent the measure back to the Committee to re-review the measure's evidence and consider the evidence with exception criteria. The measure will be re-reviewed in the Fall 2018 cycle. </t>
  </si>
  <si>
    <t xml:space="preserve">Adult Current Smoking Prevalence </t>
  </si>
  <si>
    <t>Claims, Electronic Administrative data/claims</t>
  </si>
  <si>
    <t>Outpatient Services, Post-Acute Care</t>
  </si>
  <si>
    <t>Outpatient Services, Emergency Department and Services, Behavioral Health Day Treatment</t>
  </si>
  <si>
    <t>Health plans, specifically, Medicare-Medicaid Plans (MMPs). Although a health plan is not a setting of care, this measure has been specified and tested at the health plan level.</t>
  </si>
  <si>
    <t>Administrative claims</t>
  </si>
  <si>
    <t>Published Literature, Analysis done using data from measure #0230</t>
  </si>
  <si>
    <t xml:space="preserve">Measure was withdrawn in Fall 2017 and resubmitted to Fall 2018. </t>
  </si>
  <si>
    <t xml:space="preserve">Measure withdrawn in Fall 2017 and resubmitted to Fall 2018. </t>
  </si>
  <si>
    <t>Additional Notes</t>
  </si>
  <si>
    <t xml:space="preserve">Measure was withdrawn during Committee evaluation in Spring 2018 and resubmitted to Fall 2018. </t>
  </si>
  <si>
    <t>Did not pass Methods Panel review. Will be resubmitted in another cycle.</t>
  </si>
  <si>
    <t>Did not pass Methods Panel review and was withdrawn from the Fall 2018 cycle.</t>
  </si>
  <si>
    <t>Did not pass Methods Panel Review and was removed from the Fall 2018 cycle</t>
  </si>
  <si>
    <t xml:space="preserve">Did not pass Methods Panel. Will be resubmitted in future cycle. </t>
  </si>
  <si>
    <t>Did not pass Methods Panel review. Will be resubmitted in a future cycle.</t>
  </si>
  <si>
    <t>1717</t>
  </si>
  <si>
    <r>
      <rPr>
        <b/>
        <sz val="11"/>
        <color theme="1"/>
        <rFont val="Calibri"/>
        <family val="2"/>
        <scheme val="minor"/>
      </rPr>
      <t>Conceptual Rationale</t>
    </r>
    <r>
      <rPr>
        <sz val="11"/>
        <color theme="1"/>
        <rFont val="Calibri"/>
        <family val="2"/>
        <scheme val="minor"/>
      </rPr>
      <t xml:space="preserve">:A description of the evidence that supports an association between an independent variable(s) (e.g. social risk factors) and a dependent variable (e.g. outcome) based on a systematic literature review, testing done by the developer/steward of the measure, and/or expert opinion. The conceptual rationale provides evidence to suggest that a social risk factor explains the variance in an outcome of interest. 
</t>
    </r>
    <r>
      <rPr>
        <b/>
        <sz val="11"/>
        <color theme="1"/>
        <rFont val="Calibri"/>
        <family val="2"/>
        <scheme val="minor"/>
      </rPr>
      <t>Empirical Rationale</t>
    </r>
    <r>
      <rPr>
        <sz val="11"/>
        <color theme="1"/>
        <rFont val="Calibri"/>
        <family val="2"/>
        <scheme val="minor"/>
      </rPr>
      <t xml:space="preserve">: A description of the empirical testing that supports the inclusion of a social risk factor in a risk adjustment model. The empirical rationale is established through statistical tests (e.g. hypothesis testing, goodness-of-fit, coefficient of determination, etc.) that can assist in determining the level to which a social risk factor explains variation in an outcome.
</t>
    </r>
    <r>
      <rPr>
        <b/>
        <sz val="11"/>
        <color theme="1"/>
        <rFont val="Calibri"/>
        <family val="2"/>
        <scheme val="minor"/>
      </rPr>
      <t>Social Risk Factor</t>
    </r>
    <r>
      <rPr>
        <sz val="11"/>
        <color theme="1"/>
        <rFont val="Calibri"/>
        <family val="2"/>
        <scheme val="minor"/>
      </rPr>
      <t xml:space="preserve">: Economic and social conditions that may influence individual and group differences in health and health outcomes. These factors may include income, dual eligible status, race, ethnicity, nativity, language, sexual orientation, gender identity, disability, geographic location, and many others.
</t>
    </r>
    <r>
      <rPr>
        <b/>
        <sz val="11"/>
        <color theme="1"/>
        <rFont val="Calibri"/>
        <family val="2"/>
        <scheme val="minor"/>
      </rPr>
      <t>Risk adjustment</t>
    </r>
    <r>
      <rPr>
        <sz val="11"/>
        <color theme="1"/>
        <rFont val="Calibri"/>
        <family val="2"/>
        <scheme val="minor"/>
      </rPr>
      <t xml:space="preserve">: Risk adjustment is a statistical approach that aims to account for differences in intrinsic health risks that patients or populations bring to their health care encounters. 
</t>
    </r>
    <r>
      <rPr>
        <b/>
        <sz val="11"/>
        <color theme="1"/>
        <rFont val="Calibri"/>
        <family val="2"/>
        <scheme val="minor"/>
      </rPr>
      <t>New/Maintenance</t>
    </r>
    <r>
      <rPr>
        <sz val="11"/>
        <color theme="1"/>
        <rFont val="Calibri"/>
        <family val="2"/>
        <scheme val="minor"/>
      </rPr>
      <t xml:space="preserve">: A maintenance measure is a measure that was previously endorsed and is under review for continued endorsement. A new measure is a measure that has not been reviewed by NQF for endorsement. 
</t>
    </r>
    <r>
      <rPr>
        <b/>
        <sz val="11"/>
        <color theme="1"/>
        <rFont val="Calibri"/>
        <family val="2"/>
        <scheme val="minor"/>
      </rPr>
      <t/>
    </r>
  </si>
  <si>
    <t>Relationship of Veteran’s next-of-kin (e.g., spouse)</t>
  </si>
  <si>
    <t>Race, income, employment status, educational level</t>
  </si>
  <si>
    <t xml:space="preserve">Insurance product (proxy for socioeconomic status), 	deprivation index (proxy for socioeconomic status based on 5-digit zip code) Comprised of percentage with SNAP benefits, percentage in poverty, percentage unemployment, percentage on public assistance and percentage single female with child
</t>
  </si>
  <si>
    <t xml:space="preserve">No. Developer stratified by age. The developer includes the following statement "Age is a commonly used risk-stratification factor in quality measurement as it is frequently a risk factor for patient outcomes that providers are unable to affect. Stratification by age will allow for more appropriate comparison of MMP performance to account for differences in the population eligible to enroll in MMPs by state" </t>
  </si>
  <si>
    <t xml:space="preserve">The developer provides three reasons why social risk factors were not evaluated: 1) The focus of this measure is a population with increased social risk (e.g., dual eligible adults) who are primarily low income. By defining a measure and risk-adjustment approach specific to this population, the measure is acknowledging the unique risk that this population faces and putting forward a measure that is specific to this population.  2) Guidance from “Blueprint for the CMS Measures Management System,” outlines that the inclusion of race in risk-adjustment or risk-stratification can potentially mask important disparities across racial or ethnic groups (Centers for Medicare &amp; Medicaid Services, 2017). We did find significant disparities in performance by race and ethnicity which are highlighted in the measure submission form section on disparities in care. The measurement team recommends that racial and ethnic disparities be explored in performance but should not be explicitly listed as risk-stratification variables necessary for interpreting results. 3) Our assessment was limited to risk factors that can be constructed by using claims and encounter files or easily accessible, publicly available data sets (e.g., the Area Resource File). Analysis of results by area-level SES-indicators (i.e., zip code) was not feasible during testing of this measure but could be the focus of future testing. We note findings from a recent two-year National Quality Forum (NQF) effort indicated that the inclusion of area-level SES indicators did not improve the predictive capacity of risk-adjustment algorithms of hospital-based care measures developed for Medicare beneficiaries (NQF, 2017). Future measure testing may wish to examine further whether area-level SES-indicators have an impact on performance in the dual eligible population specifically.
</t>
  </si>
  <si>
    <t xml:space="preserve">Race- The developer states "From prior work, we know that black patients have lower survival for in-hospital cardiac arrest than white patients (Chan et. al., 2009).  Adjusting for race in the model would, in effect, make “acceptable” the reality that black patients with in-hospital cardiac arrest have lower survival than white patients.  It is our belief that, while race is a significant predictor of survival outcomes for IHCA, the risk-standardized survival rate measure should not provide a rationale for accepting existing disparities in care.
Income, employment status, or educational level: "GWTG-Resuscitation does not collect other socioeconomic variables of risk, such as income, employment status, or educational level. Were these patient-level factors available, we would not have included them in the derivation of the risk-standardized survival rate model for the same reason as we did not include race in the model, as it would provide an exception to worse care for patients of lower socioeconomic status." </t>
  </si>
  <si>
    <t>Payment Source</t>
  </si>
  <si>
    <t>Lack of data, effect of social risk factors could be at the patient- or hospital-level (the increased risk could be partly or entirely due to the quality of care patients receive in the hospital), and using detailed clinical variables is a more accurate means of stratifying risk.</t>
  </si>
  <si>
    <t>None. Notes that there is an optional set of covariates for poverty category based on the county of patient residence.</t>
  </si>
  <si>
    <t>No. Optional set of covariates for poverty category.</t>
  </si>
  <si>
    <t xml:space="preserve">Measure is stratified by age. The developer notes their philosophy is to use stratification rather than risk adjustment in order to avoid masking disparities to enable quality improvement and disparity reduction.  The developer understands that risk adjustment can be applied to either the measure itself or to the payment model when measures are used in pay for performance programs. The DQA is closely monitoring the NQF’s ongoing evaluation of the role of SES in risk adjustment for guidance in its future measurement development efforts.      </t>
  </si>
  <si>
    <t>Based on availability of rich clinical risk data versus lack of detailed socioeconomic data</t>
  </si>
  <si>
    <t xml:space="preserve">Payment Source, race/ethnicity (race/ethnicity not included in analysis since it is not recommended as a proxy for social risk in the literature); Others considered include rurality and disability
</t>
  </si>
  <si>
    <t>Centers for Disease Control</t>
  </si>
  <si>
    <t>Centers for Medicare &amp; Medicaid Services/Health Services Advisory Group, Inc.</t>
  </si>
  <si>
    <t xml:space="preserve">Physician Consortium for Performance Improvement </t>
  </si>
  <si>
    <t>RTI International</t>
  </si>
  <si>
    <t>Centers for Medicare &amp; Medicaid Services/Mathematica</t>
  </si>
  <si>
    <t>Centers for Medicare &amp; Medicaid Services/Centers for Disease Control</t>
  </si>
  <si>
    <t>Centers for Medicare &amp; Medicaid Services/National Committee for Quality Assurance</t>
  </si>
  <si>
    <t>Mathematica Policy Research/Centers for Medicare &amp; Medicaid Services</t>
  </si>
  <si>
    <t>Pharmacy Quality Alliance, Inc.</t>
  </si>
  <si>
    <t xml:space="preserve"> American College of Cardiology</t>
  </si>
  <si>
    <t>American College of Cardiologyy</t>
  </si>
  <si>
    <t>Centers for Medicare &amp; Medicaid Services (CMS)</t>
  </si>
  <si>
    <t>Column D</t>
  </si>
  <si>
    <t>Column A</t>
  </si>
  <si>
    <t>Column B</t>
  </si>
  <si>
    <t>Column C</t>
  </si>
  <si>
    <t>Column F</t>
  </si>
  <si>
    <t>Column G</t>
  </si>
  <si>
    <t>Column H</t>
  </si>
  <si>
    <t>Column I</t>
  </si>
  <si>
    <t>Column J</t>
  </si>
  <si>
    <t>Column K</t>
  </si>
  <si>
    <t>Column L</t>
  </si>
  <si>
    <t>Column M</t>
  </si>
  <si>
    <t>Column N</t>
  </si>
  <si>
    <t>Column O</t>
  </si>
  <si>
    <t>Column P</t>
  </si>
  <si>
    <t>Did the conceptual rationale support the inclusion of social risk factors in the risk adjustment model?  (Yes/No)</t>
  </si>
  <si>
    <t xml:space="preserve">Social risk factors that were analyzed and considered for risk adjustment. </t>
  </si>
  <si>
    <t>Column R</t>
  </si>
  <si>
    <t>Was at least one social risk factor included in the final risk adjustment approach?  (Yes/No)</t>
  </si>
  <si>
    <t>Column S</t>
  </si>
  <si>
    <t>Column T</t>
  </si>
  <si>
    <t>Column U</t>
  </si>
  <si>
    <t>Column AN</t>
  </si>
  <si>
    <t>The measure was deferred from the fall 2018 cycle and will be resubmitted for maintenance in a future cycle</t>
  </si>
  <si>
    <t>The measure ws deerred from the Fall 2018 cycle and will be reviewed in a future cycle.</t>
  </si>
  <si>
    <t>The measure ws deerred from the Fall 2018 cycle and will be reviewed in a future cycle</t>
  </si>
  <si>
    <t>Not specified</t>
  </si>
  <si>
    <t xml:space="preserve">Common Social Risk Factors </t>
  </si>
  <si>
    <t>% of measures with risk adjustment</t>
  </si>
  <si>
    <t>Rural or Rural/Urban</t>
  </si>
  <si>
    <t>Hispanic</t>
  </si>
  <si>
    <t>Black</t>
  </si>
  <si>
    <t>Asian</t>
  </si>
  <si>
    <r>
      <t xml:space="preserve">Measure List Last Updated: </t>
    </r>
    <r>
      <rPr>
        <b/>
        <sz val="12"/>
        <color rgb="FFCD4C00"/>
        <rFont val="Calibri"/>
        <family val="2"/>
        <scheme val="minor"/>
      </rPr>
      <t xml:space="preserve">December 20, 2018
</t>
    </r>
    <r>
      <rPr>
        <i/>
        <sz val="12"/>
        <color rgb="FF5C0B7C"/>
        <rFont val="Calibri"/>
        <family val="2"/>
        <scheme val="minor"/>
      </rPr>
      <t>Please note that measure statuses change throughout the CDP cycle. For the most up-to-date information on measures under review, please see the individual project pages linked in Column A of "Measure List #1" tab.  This list will be updated every May and December.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</si>
</sst>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1"/>
      <color theme="1"/>
      <name val="Calibri"/>
      <family val="2"/>
      <scheme val="minor"/>
    </font>
    <font>
      <sz val="10"/>
      <color theme="1"/>
      <name val="Calibri"/>
      <family val="2"/>
      <scheme val="minor"/>
    </font>
    <font>
      <sz val="12"/>
      <color theme="1"/>
      <name val="Calibri"/>
      <family val="2"/>
      <scheme val="minor"/>
    </font>
    <font>
      <sz val="9"/>
      <color theme="1"/>
      <name val="Calibri"/>
      <family val="2"/>
      <scheme val="minor"/>
    </font>
    <font>
      <sz val="26"/>
      <color rgb="FF3B6E8F"/>
      <name val="Calibri"/>
      <family val="2"/>
      <scheme val="minor"/>
    </font>
    <font>
      <sz val="22"/>
      <color rgb="FF6B7A17"/>
      <name val="Calibri"/>
      <family val="2"/>
      <scheme val="minor"/>
    </font>
    <font>
      <sz val="12"/>
      <color rgb="FFCD4C00"/>
      <name val="Calibri"/>
      <family val="2"/>
      <scheme val="minor"/>
    </font>
    <font>
      <sz val="22"/>
      <color rgb="FF6C207E"/>
      <name val="Calibri"/>
      <family val="2"/>
      <scheme val="minor"/>
    </font>
    <font>
      <sz val="14"/>
      <color theme="0"/>
      <name val="Calibri"/>
      <family val="2"/>
      <scheme val="minor"/>
    </font>
    <font>
      <b/>
      <sz val="10"/>
      <color theme="1"/>
      <name val="Calibri"/>
      <family val="2"/>
      <scheme val="minor"/>
    </font>
    <font>
      <sz val="9"/>
      <color theme="0"/>
      <name val="Calibri"/>
      <family val="2"/>
      <scheme val="minor"/>
    </font>
    <font>
      <sz val="9"/>
      <color indexed="81"/>
      <name val="Tahoma"/>
      <family val="2"/>
    </font>
    <font>
      <b/>
      <sz val="9"/>
      <color indexed="81"/>
      <name val="Tahoma"/>
      <family val="2"/>
    </font>
    <font>
      <b/>
      <sz val="10"/>
      <color theme="1"/>
      <name val="Calibri"/>
      <family val="2"/>
      <scheme val="minor"/>
    </font>
    <font>
      <b/>
      <sz val="9"/>
      <color theme="1"/>
      <name val="Calibri"/>
      <family val="2"/>
      <scheme val="minor"/>
    </font>
    <font>
      <b/>
      <sz val="9"/>
      <color theme="0"/>
      <name val="Calibri"/>
      <family val="2"/>
      <scheme val="minor"/>
    </font>
    <font>
      <sz val="28"/>
      <color rgb="FF6C207E"/>
      <name val="Calibri"/>
      <family val="2"/>
      <scheme val="minor"/>
    </font>
    <font>
      <sz val="16"/>
      <color rgb="FFCD4C00"/>
      <name val="Calibri"/>
      <family val="2"/>
      <scheme val="minor"/>
    </font>
    <font>
      <sz val="22"/>
      <color rgb="FF3B6E8F"/>
      <name val="Calibri"/>
      <family val="2"/>
      <scheme val="minor"/>
    </font>
    <font>
      <b/>
      <sz val="11"/>
      <color theme="1"/>
      <name val="Calibri"/>
      <family val="2"/>
      <scheme val="minor"/>
    </font>
    <font>
      <b/>
      <sz val="12"/>
      <color rgb="FFCD4C00"/>
      <name val="Calibri"/>
      <family val="2"/>
      <scheme val="minor"/>
    </font>
    <font>
      <u/>
      <sz val="11"/>
      <color theme="10"/>
      <name val="Calibri"/>
      <family val="2"/>
      <scheme val="minor"/>
    </font>
    <font>
      <sz val="22"/>
      <color rgb="FFCD4C00"/>
      <name val="Calibri"/>
      <family val="2"/>
      <scheme val="minor"/>
    </font>
    <font>
      <sz val="11"/>
      <color theme="1"/>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i/>
      <sz val="12"/>
      <color rgb="FF5C0B7C"/>
      <name val="Calibri"/>
      <family val="2"/>
      <scheme val="minor"/>
    </font>
    <font>
      <b/>
      <sz val="10"/>
      <color theme="1"/>
      <name val="Calibri"/>
      <family val="2"/>
      <scheme val="minor"/>
    </font>
    <font>
      <b/>
      <sz val="9"/>
      <name val="Calibri"/>
      <family val="2"/>
      <scheme val="minor"/>
    </font>
    <font>
      <b/>
      <sz val="9"/>
      <color rgb="FF000000"/>
      <name val="Calibri"/>
      <family val="2"/>
      <scheme val="minor"/>
    </font>
    <font>
      <sz val="9"/>
      <name val="Calibri"/>
      <family val="2"/>
      <scheme val="minor"/>
    </font>
    <font>
      <b/>
      <sz val="8"/>
      <color theme="1"/>
      <name val="Calibri"/>
      <family val="2"/>
      <scheme val="minor"/>
    </font>
    <font>
      <u/>
      <sz val="10"/>
      <color rgb="FF0000CC"/>
      <name val="Calibri"/>
      <family val="2"/>
      <scheme val="minor"/>
    </font>
    <font>
      <u/>
      <sz val="9"/>
      <color rgb="FF0000CC"/>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3B6E8F"/>
        <bgColor indexed="64"/>
      </patternFill>
    </fill>
    <fill>
      <patternFill patternType="solid">
        <fgColor rgb="FFE37F1C"/>
        <bgColor indexed="64"/>
      </patternFill>
    </fill>
    <fill>
      <patternFill patternType="solid">
        <fgColor theme="5" tint="0.79998168889431442"/>
        <bgColor theme="5" tint="0.79998168889431442"/>
      </patternFill>
    </fill>
    <fill>
      <patternFill patternType="solid">
        <fgColor theme="4"/>
        <bgColor indexed="64"/>
      </patternFill>
    </fill>
    <fill>
      <patternFill patternType="solid">
        <fgColor theme="4" tint="0.59996337778862885"/>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D5A6BD"/>
        <bgColor rgb="FFD5A6BD"/>
      </patternFill>
    </fill>
    <fill>
      <patternFill patternType="solid">
        <fgColor rgb="FFD9D9D9"/>
        <bgColor rgb="FFD9D9D9"/>
      </patternFill>
    </fill>
    <fill>
      <patternFill patternType="solid">
        <fgColor theme="4"/>
        <bgColor rgb="FF9FC5E8"/>
      </patternFill>
    </fill>
    <fill>
      <patternFill patternType="solid">
        <fgColor theme="5" tint="-0.499984740745262"/>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theme="5"/>
      </left>
      <right/>
      <top style="thin">
        <color theme="5"/>
      </top>
      <bottom/>
      <diagonal/>
    </border>
    <border>
      <left style="thin">
        <color theme="5"/>
      </left>
      <right/>
      <top style="medium">
        <color theme="5"/>
      </top>
      <bottom/>
      <diagonal/>
    </border>
    <border>
      <left/>
      <right/>
      <top style="thin">
        <color theme="5"/>
      </top>
      <bottom/>
      <diagonal/>
    </border>
    <border>
      <left/>
      <right/>
      <top style="medium">
        <color theme="5"/>
      </top>
      <bottom/>
      <diagonal/>
    </border>
    <border>
      <left style="thin">
        <color theme="5"/>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style="thin">
        <color theme="5"/>
      </left>
      <right/>
      <top style="thin">
        <color theme="5"/>
      </top>
      <bottom style="thin">
        <color theme="5"/>
      </bottom>
      <diagonal/>
    </border>
    <border>
      <left/>
      <right/>
      <top style="thin">
        <color theme="5"/>
      </top>
      <bottom style="thin">
        <color theme="5"/>
      </bottom>
      <diagonal/>
    </border>
  </borders>
  <cellStyleXfs count="44">
    <xf numFmtId="0" fontId="0" fillId="0" borderId="0"/>
    <xf numFmtId="0" fontId="21" fillId="0" borderId="0" applyNumberFormat="0" applyFill="0" applyBorder="0" applyAlignment="0" applyProtection="0"/>
    <xf numFmtId="0" fontId="24" fillId="0" borderId="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7"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9" fillId="32" borderId="0" applyNumberFormat="0" applyBorder="0" applyAlignment="0" applyProtection="0"/>
    <xf numFmtId="0" fontId="30" fillId="33" borderId="9" applyNumberFormat="0" applyAlignment="0" applyProtection="0"/>
    <xf numFmtId="0" fontId="26" fillId="34" borderId="12" applyNumberFormat="0" applyAlignment="0" applyProtection="0"/>
    <xf numFmtId="0" fontId="31" fillId="0" borderId="0" applyNumberFormat="0" applyFill="0" applyBorder="0" applyAlignment="0" applyProtection="0"/>
    <xf numFmtId="0" fontId="32" fillId="35" borderId="0" applyNumberFormat="0" applyBorder="0" applyAlignment="0" applyProtection="0"/>
    <xf numFmtId="0" fontId="33" fillId="0" borderId="7" applyNumberFormat="0" applyFill="0" applyAlignment="0" applyProtection="0"/>
    <xf numFmtId="0" fontId="34" fillId="0" borderId="15"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36" fillId="9" borderId="9" applyNumberFormat="0" applyAlignment="0" applyProtection="0"/>
    <xf numFmtId="0" fontId="37" fillId="0" borderId="11" applyNumberFormat="0" applyFill="0" applyAlignment="0" applyProtection="0"/>
    <xf numFmtId="0" fontId="38" fillId="36" borderId="0" applyNumberFormat="0" applyBorder="0" applyAlignment="0" applyProtection="0"/>
    <xf numFmtId="0" fontId="24" fillId="8" borderId="13" applyNumberFormat="0" applyAlignment="0" applyProtection="0"/>
    <xf numFmtId="0" fontId="39" fillId="33" borderId="10" applyNumberFormat="0" applyAlignment="0" applyProtection="0"/>
    <xf numFmtId="0" fontId="40" fillId="0" borderId="0" applyNumberFormat="0" applyFill="0" applyBorder="0" applyAlignment="0" applyProtection="0"/>
    <xf numFmtId="0" fontId="27" fillId="0" borderId="14" applyNumberFormat="0" applyFill="0" applyAlignment="0" applyProtection="0"/>
    <xf numFmtId="0" fontId="28" fillId="0" borderId="0" applyNumberFormat="0" applyFill="0" applyBorder="0" applyAlignment="0" applyProtection="0"/>
  </cellStyleXfs>
  <cellXfs count="95">
    <xf numFmtId="0" fontId="0" fillId="0" borderId="0" xfId="0"/>
    <xf numFmtId="0" fontId="0" fillId="0" borderId="0" xfId="0" applyAlignment="1">
      <alignment horizontal="center"/>
    </xf>
    <xf numFmtId="0" fontId="0" fillId="0" borderId="0" xfId="0" applyBorder="1"/>
    <xf numFmtId="0" fontId="0" fillId="2" borderId="0" xfId="0" applyFill="1" applyBorder="1"/>
    <xf numFmtId="0" fontId="0" fillId="2" borderId="0" xfId="0" applyFill="1"/>
    <xf numFmtId="0" fontId="7" fillId="2" borderId="0" xfId="0" applyFont="1" applyFill="1"/>
    <xf numFmtId="0" fontId="7" fillId="0" borderId="0" xfId="0" applyFont="1" applyFill="1"/>
    <xf numFmtId="164" fontId="0" fillId="0" borderId="0" xfId="0" applyNumberFormat="1" applyAlignment="1">
      <alignment horizontal="center"/>
    </xf>
    <xf numFmtId="0" fontId="9" fillId="0" borderId="0" xfId="0" applyFont="1"/>
    <xf numFmtId="0" fontId="5" fillId="2" borderId="0" xfId="0" applyFont="1" applyFill="1"/>
    <xf numFmtId="0" fontId="0" fillId="0" borderId="0" xfId="0" applyNumberFormat="1" applyAlignment="1">
      <alignment horizontal="center"/>
    </xf>
    <xf numFmtId="10" fontId="0" fillId="0" borderId="0" xfId="0" applyNumberFormat="1" applyAlignment="1">
      <alignment horizontal="center"/>
    </xf>
    <xf numFmtId="1" fontId="0" fillId="0" borderId="0" xfId="0" applyNumberFormat="1" applyAlignment="1">
      <alignment horizontal="center"/>
    </xf>
    <xf numFmtId="0" fontId="9" fillId="0" borderId="0" xfId="0" applyFont="1" applyAlignment="1">
      <alignment wrapText="1"/>
    </xf>
    <xf numFmtId="0" fontId="13" fillId="0" borderId="0" xfId="0" applyFont="1"/>
    <xf numFmtId="0" fontId="8" fillId="0" borderId="0" xfId="0" applyFont="1" applyFill="1" applyAlignment="1"/>
    <xf numFmtId="0" fontId="4" fillId="2" borderId="0" xfId="0" applyFont="1" applyFill="1" applyBorder="1" applyAlignment="1">
      <alignment vertical="top"/>
    </xf>
    <xf numFmtId="0" fontId="5" fillId="2" borderId="0" xfId="0" applyFont="1" applyFill="1" applyBorder="1" applyAlignment="1">
      <alignment vertical="top"/>
    </xf>
    <xf numFmtId="0" fontId="6" fillId="2" borderId="0" xfId="0" applyFont="1" applyFill="1" applyBorder="1" applyAlignment="1">
      <alignment vertical="top"/>
    </xf>
    <xf numFmtId="0" fontId="2" fillId="0" borderId="0" xfId="0" applyFont="1" applyAlignment="1">
      <alignment vertical="top" wrapText="1"/>
    </xf>
    <xf numFmtId="0" fontId="0" fillId="0" borderId="0" xfId="0" applyAlignment="1">
      <alignment vertical="top"/>
    </xf>
    <xf numFmtId="0" fontId="8" fillId="3" borderId="0" xfId="0" applyFont="1" applyFill="1" applyAlignment="1">
      <alignment wrapText="1"/>
    </xf>
    <xf numFmtId="0" fontId="0" fillId="3" borderId="0" xfId="0" applyFill="1"/>
    <xf numFmtId="164" fontId="0" fillId="0" borderId="0" xfId="0" applyNumberFormat="1"/>
    <xf numFmtId="0" fontId="0" fillId="5" borderId="3" xfId="0" applyFont="1" applyFill="1" applyBorder="1" applyAlignment="1">
      <alignment horizontal="center"/>
    </xf>
    <xf numFmtId="0" fontId="0" fillId="0" borderId="2" xfId="0" applyFont="1" applyBorder="1" applyAlignment="1">
      <alignment horizontal="center"/>
    </xf>
    <xf numFmtId="0" fontId="0" fillId="5" borderId="2" xfId="0" applyFont="1" applyFill="1" applyBorder="1" applyAlignment="1">
      <alignment horizontal="center"/>
    </xf>
    <xf numFmtId="0" fontId="15" fillId="0" borderId="0" xfId="0" applyFont="1" applyFill="1" applyBorder="1" applyAlignment="1">
      <alignment wrapText="1"/>
    </xf>
    <xf numFmtId="0" fontId="0" fillId="0" borderId="0" xfId="0" applyFont="1" applyFill="1" applyBorder="1"/>
    <xf numFmtId="0" fontId="9" fillId="5" borderId="5" xfId="0" applyFont="1" applyFill="1" applyBorder="1" applyAlignment="1">
      <alignment vertical="top"/>
    </xf>
    <xf numFmtId="0" fontId="9" fillId="0" borderId="4" xfId="0" applyFont="1" applyBorder="1" applyAlignment="1">
      <alignment vertical="top"/>
    </xf>
    <xf numFmtId="0" fontId="9" fillId="5" borderId="4" xfId="0" applyFont="1" applyFill="1" applyBorder="1" applyAlignment="1">
      <alignment vertical="top" wrapText="1"/>
    </xf>
    <xf numFmtId="0" fontId="9" fillId="0" borderId="4" xfId="0" applyFont="1" applyBorder="1" applyAlignment="1">
      <alignment vertical="top" wrapText="1"/>
    </xf>
    <xf numFmtId="0" fontId="16" fillId="2" borderId="0" xfId="0" applyFont="1" applyFill="1" applyAlignment="1">
      <alignment vertical="top"/>
    </xf>
    <xf numFmtId="0" fontId="0" fillId="0" borderId="0" xfId="0" applyAlignment="1">
      <alignment wrapText="1"/>
    </xf>
    <xf numFmtId="0" fontId="0" fillId="0" borderId="0" xfId="0" applyFont="1" applyFill="1" applyBorder="1" applyAlignment="1">
      <alignment horizontal="left" vertical="top" wrapText="1"/>
    </xf>
    <xf numFmtId="0" fontId="0" fillId="0" borderId="0" xfId="0" quotePrefix="1" applyAlignment="1">
      <alignment vertical="top"/>
    </xf>
    <xf numFmtId="0" fontId="8" fillId="3" borderId="0" xfId="0" applyFont="1" applyFill="1" applyAlignment="1"/>
    <xf numFmtId="0" fontId="0" fillId="0" borderId="0" xfId="0" applyAlignment="1">
      <alignment vertical="top" wrapText="1"/>
    </xf>
    <xf numFmtId="0" fontId="19" fillId="0" borderId="0" xfId="0" applyFont="1"/>
    <xf numFmtId="0" fontId="0" fillId="0" borderId="0" xfId="0" applyFont="1" applyBorder="1" applyAlignment="1">
      <alignment vertical="top" wrapText="1"/>
    </xf>
    <xf numFmtId="0" fontId="0" fillId="2" borderId="0" xfId="0" applyFill="1" applyAlignment="1">
      <alignment wrapText="1"/>
    </xf>
    <xf numFmtId="49" fontId="6" fillId="0" borderId="0" xfId="0" applyNumberFormat="1" applyFont="1" applyAlignment="1">
      <alignment vertical="top" wrapText="1"/>
    </xf>
    <xf numFmtId="0" fontId="17" fillId="0" borderId="0" xfId="0" applyFont="1" applyAlignment="1">
      <alignment vertical="top"/>
    </xf>
    <xf numFmtId="0" fontId="23" fillId="0" borderId="0" xfId="0" applyFont="1"/>
    <xf numFmtId="0" fontId="18" fillId="0" borderId="0" xfId="0" applyFont="1" applyAlignment="1">
      <alignment vertical="top"/>
    </xf>
    <xf numFmtId="0" fontId="22" fillId="0" borderId="0" xfId="0" applyFont="1" applyAlignment="1">
      <alignment vertical="top"/>
    </xf>
    <xf numFmtId="0" fontId="42" fillId="0" borderId="0" xfId="0" applyFont="1"/>
    <xf numFmtId="0" fontId="14" fillId="0" borderId="1" xfId="0" applyFont="1" applyBorder="1" applyAlignment="1">
      <alignment horizontal="center" vertical="top" wrapText="1" shrinkToFit="1"/>
    </xf>
    <xf numFmtId="0" fontId="46" fillId="0" borderId="1" xfId="0" applyFont="1" applyBorder="1" applyAlignment="1">
      <alignment horizontal="center" vertical="top" wrapText="1" shrinkToFit="1"/>
    </xf>
    <xf numFmtId="0" fontId="1" fillId="0" borderId="1" xfId="0" applyFont="1" applyBorder="1" applyAlignment="1">
      <alignment horizontal="left" vertical="top" wrapText="1"/>
    </xf>
    <xf numFmtId="0" fontId="43" fillId="38" borderId="1" xfId="0" applyFont="1" applyFill="1" applyBorder="1" applyAlignment="1">
      <alignment horizontal="center" vertical="top" wrapText="1"/>
    </xf>
    <xf numFmtId="0" fontId="3" fillId="0" borderId="1" xfId="0" applyFont="1" applyBorder="1" applyAlignment="1">
      <alignment vertical="top" wrapText="1"/>
    </xf>
    <xf numFmtId="0" fontId="45" fillId="0" borderId="1" xfId="0" applyFont="1" applyBorder="1" applyAlignment="1">
      <alignment horizontal="right" vertical="top" wrapText="1"/>
    </xf>
    <xf numFmtId="49" fontId="1" fillId="0" borderId="1" xfId="0" applyNumberFormat="1" applyFont="1" applyBorder="1" applyAlignment="1">
      <alignment horizontal="left" vertical="top" wrapText="1"/>
    </xf>
    <xf numFmtId="49" fontId="1" fillId="0" borderId="1" xfId="0" applyNumberFormat="1" applyFont="1" applyBorder="1" applyAlignment="1">
      <alignment vertical="top" wrapText="1"/>
    </xf>
    <xf numFmtId="0" fontId="1" fillId="0" borderId="1" xfId="0" applyFont="1" applyFill="1" applyBorder="1" applyAlignment="1">
      <alignment horizontal="left" vertical="top" wrapText="1"/>
    </xf>
    <xf numFmtId="0" fontId="3" fillId="0" borderId="1" xfId="0" applyFont="1" applyBorder="1" applyAlignment="1">
      <alignment vertical="top" wrapText="1"/>
    </xf>
    <xf numFmtId="0" fontId="0" fillId="0" borderId="0" xfId="0" applyFill="1"/>
    <xf numFmtId="0" fontId="14" fillId="4" borderId="2" xfId="0" applyFont="1" applyFill="1" applyBorder="1"/>
    <xf numFmtId="0" fontId="0" fillId="5" borderId="3" xfId="0" applyNumberFormat="1" applyFont="1" applyFill="1" applyBorder="1" applyAlignment="1">
      <alignment horizontal="center"/>
    </xf>
    <xf numFmtId="0" fontId="0" fillId="5" borderId="3" xfId="0" applyFont="1" applyFill="1" applyBorder="1"/>
    <xf numFmtId="0" fontId="0" fillId="0" borderId="2" xfId="0" applyNumberFormat="1" applyFont="1" applyBorder="1" applyAlignment="1">
      <alignment horizontal="center"/>
    </xf>
    <xf numFmtId="0" fontId="0" fillId="0" borderId="2" xfId="0" applyFont="1" applyBorder="1"/>
    <xf numFmtId="0" fontId="0" fillId="5" borderId="2" xfId="0" applyNumberFormat="1" applyFont="1" applyFill="1" applyBorder="1" applyAlignment="1">
      <alignment horizontal="center"/>
    </xf>
    <xf numFmtId="0" fontId="0" fillId="5" borderId="2" xfId="0" applyFont="1" applyFill="1" applyBorder="1"/>
    <xf numFmtId="0" fontId="0" fillId="5" borderId="16" xfId="0" applyFont="1" applyFill="1" applyBorder="1"/>
    <xf numFmtId="164" fontId="0" fillId="0" borderId="0" xfId="0" applyNumberFormat="1" applyFont="1" applyFill="1" applyBorder="1"/>
    <xf numFmtId="0" fontId="14" fillId="0" borderId="0" xfId="0" applyFont="1" applyBorder="1"/>
    <xf numFmtId="0" fontId="14" fillId="4" borderId="4" xfId="0" applyFont="1" applyFill="1" applyBorder="1"/>
    <xf numFmtId="0" fontId="9" fillId="5" borderId="5" xfId="0" applyFont="1" applyFill="1" applyBorder="1"/>
    <xf numFmtId="0" fontId="9" fillId="0" borderId="4" xfId="0" applyFont="1" applyBorder="1" applyAlignment="1">
      <alignment wrapText="1"/>
    </xf>
    <xf numFmtId="0" fontId="9" fillId="5" borderId="4" xfId="0" applyFont="1" applyFill="1" applyBorder="1"/>
    <xf numFmtId="0" fontId="9" fillId="0" borderId="4" xfId="0" applyFont="1" applyBorder="1"/>
    <xf numFmtId="0" fontId="0" fillId="5" borderId="5" xfId="0" applyFont="1" applyFill="1" applyBorder="1"/>
    <xf numFmtId="0" fontId="0" fillId="0" borderId="4" xfId="0" applyFont="1" applyBorder="1"/>
    <xf numFmtId="0" fontId="0" fillId="5" borderId="4" xfId="0" applyFont="1" applyFill="1" applyBorder="1"/>
    <xf numFmtId="0" fontId="0" fillId="5" borderId="17" xfId="0" applyFont="1" applyFill="1" applyBorder="1"/>
    <xf numFmtId="0" fontId="3" fillId="40" borderId="0" xfId="0" applyFont="1" applyFill="1"/>
    <xf numFmtId="0" fontId="10" fillId="40" borderId="0" xfId="0" applyFont="1" applyFill="1"/>
    <xf numFmtId="0" fontId="10" fillId="40" borderId="0" xfId="0" applyFont="1" applyFill="1" applyAlignment="1">
      <alignment wrapText="1"/>
    </xf>
    <xf numFmtId="0" fontId="15" fillId="40" borderId="0" xfId="0" applyFont="1" applyFill="1" applyBorder="1"/>
    <xf numFmtId="0" fontId="15" fillId="40" borderId="6" xfId="0" applyFont="1" applyFill="1" applyBorder="1"/>
    <xf numFmtId="0" fontId="10" fillId="40" borderId="0" xfId="0" applyFont="1" applyFill="1" applyAlignment="1">
      <alignment horizontal="center" vertical="top" wrapText="1"/>
    </xf>
    <xf numFmtId="0" fontId="1" fillId="41" borderId="1" xfId="0" applyFont="1" applyFill="1" applyBorder="1" applyAlignment="1">
      <alignment horizontal="left" vertical="top" wrapText="1"/>
    </xf>
    <xf numFmtId="49" fontId="1" fillId="41" borderId="1" xfId="0" applyNumberFormat="1" applyFont="1" applyFill="1" applyBorder="1" applyAlignment="1">
      <alignment horizontal="left" vertical="top" wrapText="1"/>
    </xf>
    <xf numFmtId="0" fontId="47" fillId="0" borderId="1" xfId="1" applyFont="1" applyBorder="1" applyAlignment="1">
      <alignment vertical="top" wrapText="1"/>
    </xf>
    <xf numFmtId="0" fontId="47" fillId="41" borderId="1" xfId="1" applyFont="1" applyFill="1" applyBorder="1" applyAlignment="1">
      <alignment vertical="top" wrapText="1"/>
    </xf>
    <xf numFmtId="0" fontId="48" fillId="0" borderId="1" xfId="1" applyFont="1" applyBorder="1" applyAlignment="1">
      <alignment horizontal="left" vertical="top" wrapText="1"/>
    </xf>
    <xf numFmtId="0" fontId="47" fillId="0" borderId="1" xfId="1" applyFont="1" applyBorder="1" applyAlignment="1">
      <alignment horizontal="left" vertical="top" wrapText="1"/>
    </xf>
    <xf numFmtId="0" fontId="8" fillId="3" borderId="0" xfId="0" applyFont="1" applyFill="1" applyAlignment="1">
      <alignment horizontal="center" wrapText="1"/>
    </xf>
    <xf numFmtId="0" fontId="43" fillId="39" borderId="1" xfId="0" applyFont="1" applyFill="1" applyBorder="1" applyAlignment="1">
      <alignment horizontal="center" vertical="top" wrapText="1"/>
    </xf>
    <xf numFmtId="0" fontId="43" fillId="37" borderId="1" xfId="0" applyFont="1" applyFill="1" applyBorder="1" applyAlignment="1">
      <alignment horizontal="center" vertical="top" wrapText="1"/>
    </xf>
    <xf numFmtId="0" fontId="44" fillId="31" borderId="1" xfId="0" applyFont="1" applyFill="1" applyBorder="1" applyAlignment="1">
      <alignment horizontal="center" vertical="top" wrapText="1"/>
    </xf>
    <xf numFmtId="0" fontId="44" fillId="27" borderId="1" xfId="0" applyFont="1" applyFill="1" applyBorder="1" applyAlignment="1">
      <alignment horizontal="center" vertical="top" wrapText="1"/>
    </xf>
  </cellXfs>
  <cellStyles count="44">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Explanatory Text 2" xfId="30" xr:uid="{00000000-0005-0000-0000-00001B000000}"/>
    <cellStyle name="Good 2" xfId="31" xr:uid="{00000000-0005-0000-0000-00001C000000}"/>
    <cellStyle name="Heading 1 2" xfId="32" xr:uid="{00000000-0005-0000-0000-00001D000000}"/>
    <cellStyle name="Heading 2 2" xfId="33" xr:uid="{00000000-0005-0000-0000-00001E000000}"/>
    <cellStyle name="Heading 3 2" xfId="34" xr:uid="{00000000-0005-0000-0000-00001F000000}"/>
    <cellStyle name="Heading 4 2" xfId="35" xr:uid="{00000000-0005-0000-0000-000020000000}"/>
    <cellStyle name="Hyperlink" xfId="1" builtinId="8"/>
    <cellStyle name="Input 2" xfId="36" xr:uid="{00000000-0005-0000-0000-000022000000}"/>
    <cellStyle name="Linked Cell 2" xfId="37" xr:uid="{00000000-0005-0000-0000-000023000000}"/>
    <cellStyle name="Neutral 2" xfId="38" xr:uid="{00000000-0005-0000-0000-000024000000}"/>
    <cellStyle name="Normal" xfId="0" builtinId="0"/>
    <cellStyle name="Normal 2" xfId="2"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55">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border diagonalUp="0" diagonalDown="0">
        <left style="thin">
          <color theme="5"/>
        </left>
        <right/>
        <top style="thin">
          <color theme="5"/>
        </top>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5" tint="0.79998168889431442"/>
          <bgColor theme="5" tint="0.79998168889431442"/>
        </patternFill>
      </fill>
      <alignment horizontal="center" vertical="bottom" textRotation="0" wrapText="0" indent="0" justifyLastLine="0" shrinkToFit="0" readingOrder="0"/>
      <border diagonalUp="0" diagonalDown="0">
        <left style="thin">
          <color theme="5"/>
        </left>
        <right/>
        <top style="thin">
          <color theme="5"/>
        </top>
        <bottom/>
        <vertical/>
        <horizontal/>
      </border>
    </dxf>
    <dxf>
      <font>
        <b/>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border diagonalUp="0" diagonalDown="0">
        <left/>
        <right/>
        <top style="thin">
          <color theme="5"/>
        </top>
        <bottom/>
        <vertical/>
        <horizontal/>
      </border>
    </dxf>
    <dxf>
      <border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9"/>
        <color theme="1"/>
        <name val="Calibri"/>
        <scheme val="minor"/>
      </font>
      <fill>
        <patternFill patternType="solid">
          <fgColor indexed="64"/>
          <bgColor theme="5" tint="-0.499984740745262"/>
        </patternFill>
      </fil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theme="5"/>
        </left>
        <right/>
        <top style="thin">
          <color theme="5"/>
        </top>
        <bottom/>
        <vertical/>
        <horizontal/>
      </border>
    </dxf>
    <dxf>
      <border outline="0">
        <left style="thin">
          <color theme="5"/>
        </left>
        <top style="thin">
          <color theme="5"/>
        </top>
        <bottom style="thin">
          <color theme="5"/>
        </bottom>
      </border>
    </dxf>
    <dxf>
      <font>
        <strike val="0"/>
        <outline val="0"/>
        <shadow val="0"/>
        <u val="none"/>
        <vertAlign val="baseline"/>
        <sz val="9"/>
        <color theme="0"/>
        <name val="Calibri"/>
        <scheme val="minor"/>
      </font>
      <fill>
        <patternFill patternType="solid">
          <fgColor indexed="64"/>
          <bgColor theme="5" tint="-0.499984740745262"/>
        </patternFill>
      </fill>
    </dxf>
    <dxf>
      <numFmt numFmtId="164" formatCode="0.0%"/>
    </dxf>
    <dxf>
      <numFmt numFmtId="0" formatCode="Genera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strike val="0"/>
        <outline val="0"/>
        <shadow val="0"/>
        <u val="none"/>
        <vertAlign val="baseline"/>
        <sz val="9"/>
        <color theme="0"/>
        <name val="Calibri"/>
        <scheme val="minor"/>
      </font>
      <fill>
        <patternFill patternType="solid">
          <fgColor indexed="64"/>
          <bgColor theme="5" tint="-0.499984740745262"/>
        </patternFill>
      </fill>
    </dxf>
    <dxf>
      <numFmt numFmtId="164" formatCode="0.0%"/>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strike val="0"/>
        <outline val="0"/>
        <shadow val="0"/>
        <u val="none"/>
        <vertAlign val="baseline"/>
        <sz val="9"/>
        <color theme="0"/>
        <name val="Calibri"/>
        <scheme val="minor"/>
      </font>
      <fill>
        <patternFill patternType="solid">
          <fgColor indexed="64"/>
          <bgColor theme="5" tint="-0.499984740745262"/>
        </patternFill>
      </fill>
    </dxf>
    <dxf>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strike val="0"/>
        <outline val="0"/>
        <shadow val="0"/>
        <u val="none"/>
        <vertAlign val="baseline"/>
        <sz val="9"/>
        <color theme="0"/>
        <name val="Calibri"/>
        <scheme val="minor"/>
      </font>
      <fill>
        <patternFill patternType="solid">
          <fgColor indexed="64"/>
          <bgColor theme="5" tint="-0.499984740745262"/>
        </patternFill>
      </fill>
    </dxf>
  </dxfs>
  <tableStyles count="0" defaultTableStyle="TableStyleMedium2" defaultPivotStyle="PivotStyleLight16"/>
  <colors>
    <mruColors>
      <color rgb="FF0000CC"/>
      <color rgb="FFCD4C00"/>
      <color rgb="FF5C0B7C"/>
      <color rgb="FF6B7A17"/>
      <color rgb="FF3B6E8F"/>
      <color rgb="FF6C207E"/>
      <color rgb="FF80A1B6"/>
      <color rgb="FFE37F1C"/>
      <color rgb="FF88952B"/>
      <color rgb="FF5C6F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285750</xdr:colOff>
      <xdr:row>0</xdr:row>
      <xdr:rowOff>276224</xdr:rowOff>
    </xdr:from>
    <xdr:to>
      <xdr:col>4</xdr:col>
      <xdr:colOff>400050</xdr:colOff>
      <xdr:row>5</xdr:row>
      <xdr:rowOff>76199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534275" y="276224"/>
          <a:ext cx="3076575" cy="1114425"/>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To sort or filter your view by specific criteria,</a:t>
          </a:r>
          <a:r>
            <a:rPr lang="en-US" sz="1100" baseline="0"/>
            <a:t> navigate to the column of interest, click the drop-down arrow in Row 1 of each column (indicated by the red arrow below), and select/deselect only the options you would like to see.</a:t>
          </a:r>
          <a:endParaRPr lang="en-US" sz="1100"/>
        </a:p>
      </xdr:txBody>
    </xdr:sp>
    <xdr:clientData/>
  </xdr:twoCellAnchor>
  <xdr:twoCellAnchor editAs="oneCell">
    <xdr:from>
      <xdr:col>3</xdr:col>
      <xdr:colOff>600075</xdr:colOff>
      <xdr:row>4</xdr:row>
      <xdr:rowOff>152400</xdr:rowOff>
    </xdr:from>
    <xdr:to>
      <xdr:col>4</xdr:col>
      <xdr:colOff>171133</xdr:colOff>
      <xdr:row>16</xdr:row>
      <xdr:rowOff>999577</xdr:rowOff>
    </xdr:to>
    <xdr:pic>
      <xdr:nvPicPr>
        <xdr:cNvPr id="4" name="Picture 3" descr="Image of the sort function located in Row 1 of each column. " title="Sort Menu Demonstratio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848600" y="1276350"/>
          <a:ext cx="2533333" cy="4380952"/>
        </a:xfrm>
        <a:prstGeom prst="rect">
          <a:avLst/>
        </a:prstGeom>
      </xdr:spPr>
    </xdr:pic>
    <xdr:clientData/>
  </xdr:twoCellAnchor>
  <xdr:twoCellAnchor>
    <xdr:from>
      <xdr:col>3</xdr:col>
      <xdr:colOff>2038350</xdr:colOff>
      <xdr:row>7</xdr:row>
      <xdr:rowOff>228602</xdr:rowOff>
    </xdr:from>
    <xdr:to>
      <xdr:col>3</xdr:col>
      <xdr:colOff>2486025</xdr:colOff>
      <xdr:row>10</xdr:row>
      <xdr:rowOff>0</xdr:rowOff>
    </xdr:to>
    <xdr:cxnSp macro="">
      <xdr:nvCxnSpPr>
        <xdr:cNvPr id="8" name="Straight Arrow Connector 7" descr="Points to the drop-down arrow that will allow users to select criteria by which to sort or filter. " title="Arrow">
          <a:extLst>
            <a:ext uri="{FF2B5EF4-FFF2-40B4-BE49-F238E27FC236}">
              <a16:creationId xmlns:a16="http://schemas.microsoft.com/office/drawing/2014/main" id="{00000000-0008-0000-0100-000008000000}"/>
            </a:ext>
          </a:extLst>
        </xdr:cNvPr>
        <xdr:cNvCxnSpPr/>
      </xdr:nvCxnSpPr>
      <xdr:spPr>
        <a:xfrm flipH="1" flipV="1">
          <a:off x="9286875" y="1924052"/>
          <a:ext cx="447675" cy="476248"/>
        </a:xfrm>
        <a:prstGeom prst="straightConnector1">
          <a:avLst/>
        </a:prstGeom>
        <a:ln w="50800">
          <a:solidFill>
            <a:srgbClr val="FF0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murphy/AppData/Local/Microsoft/Windows/INetCache/IE/NZ7519SF/social_risk_measure_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orourke/Desktop/Social%20Risk%20Trial%20Data_local%20back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amp; Data Dictionary"/>
      <sheetName val="Overview"/>
      <sheetName val="Measure List #1"/>
      <sheetName val="Data Lists"/>
      <sheetName val="Sheet2"/>
      <sheetName val="Sheet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G12" totalsRowShown="0" headerRowDxfId="54">
  <autoFilter ref="A3:G12" xr:uid="{00000000-0009-0000-0100-000001000000}"/>
  <tableColumns count="7">
    <tableColumn id="1" xr3:uid="{00000000-0010-0000-0000-000001000000}" name=" " dataDxfId="53"/>
    <tableColumn id="2" xr3:uid="{00000000-0010-0000-0000-000002000000}" name="Total" dataDxfId="52"/>
    <tableColumn id="3" xr3:uid="{00000000-0010-0000-0000-000003000000}" name="% of all measures" dataDxfId="51"/>
    <tableColumn id="6" xr3:uid="{00000000-0010-0000-0000-000006000000}" name="Total Outcome Measures" dataDxfId="50"/>
    <tableColumn id="4" xr3:uid="{00000000-0010-0000-0000-000004000000}" name="% of outcome measures" dataDxfId="49"/>
    <tableColumn id="7" xr3:uid="{00000000-0010-0000-0000-000007000000}" name="Total Risk Adjusted Measures" dataDxfId="48"/>
    <tableColumn id="5" xr3:uid="{00000000-0010-0000-0000-000005000000}" name="% of risk adjusted measures" dataDxfId="47"/>
  </tableColumns>
  <tableStyleInfo name="TableStyleLight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57" displayName="Table157" ref="A24:C37" totalsRowShown="0" headerRowDxfId="46">
  <autoFilter ref="A24:C37" xr:uid="{00000000-0009-0000-0100-000006000000}"/>
  <sortState ref="A25:C38">
    <sortCondition descending="1" ref="B24:B38"/>
  </sortState>
  <tableColumns count="3">
    <tableColumn id="1" xr3:uid="{00000000-0010-0000-0100-000001000000}" name="Risk Factor" dataDxfId="45"/>
    <tableColumn id="2" xr3:uid="{00000000-0010-0000-0100-000002000000}" name="Total Times Cited" dataDxfId="44">
      <calculatedColumnFormula>COUNTIF(#REF!, "yes")</calculatedColumnFormula>
    </tableColumn>
    <tableColumn id="3" xr3:uid="{00000000-0010-0000-0100-000003000000}" name="% of measures with risk adjustment" dataDxfId="43">
      <calculatedColumnFormula>Table157[[#This Row],[Total Times Cited]]/$B$16</calculatedColumnFormula>
    </tableColumn>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5734" displayName="Table15734" ref="A56:F64" totalsRowShown="0" headerRowDxfId="42">
  <autoFilter ref="A56:F64" xr:uid="{00000000-0009-0000-0100-000003000000}"/>
  <sortState ref="A52:B64">
    <sortCondition ref="A23:A36"/>
  </sortState>
  <tableColumns count="6">
    <tableColumn id="1" xr3:uid="{00000000-0010-0000-0200-000001000000}" name="Setting" dataDxfId="41"/>
    <tableColumn id="2" xr3:uid="{00000000-0010-0000-0200-000002000000}" name="Total" dataDxfId="40">
      <calculatedColumnFormula>COUNTIF(#REF!, "*Claims*")</calculatedColumnFormula>
    </tableColumn>
    <tableColumn id="3" xr3:uid="{00000000-0010-0000-0200-000003000000}" name="Total Risk Adjusted" dataDxfId="39">
      <calculatedColumnFormula>COUNTIFS(#REF!, "*claims*",#REF!, "Yes")</calculatedColumnFormula>
    </tableColumn>
    <tableColumn id="4" xr3:uid="{00000000-0010-0000-0200-000004000000}" name="Column1"/>
    <tableColumn id="5" xr3:uid="{00000000-0010-0000-0200-000005000000}" name="Column2"/>
    <tableColumn id="6" xr3:uid="{00000000-0010-0000-0200-000006000000}" name="% of risk adjusted" dataDxfId="38">
      <calculatedColumnFormula>Table15734[[#This Row],[Total Risk Adjusted]]/$B$10</calculatedColumnFormula>
    </tableColumn>
  </tableColumns>
  <tableStyleInfo name="TableStyleLight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5:B21" totalsRowShown="0" headerRowDxfId="37" tableBorderDxfId="36">
  <autoFilter ref="A15:B21" xr:uid="{00000000-0009-0000-0100-000004000000}"/>
  <tableColumns count="2">
    <tableColumn id="1" xr3:uid="{00000000-0010-0000-0300-000001000000}" name=" "/>
    <tableColumn id="2" xr3:uid="{00000000-0010-0000-0300-000002000000}" name="Total" dataDxfId="35"/>
  </tableColumns>
  <tableStyleInfo name="TableStyleLight1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A40:C53" totalsRowShown="0" headerRowDxfId="34" tableBorderDxfId="33">
  <autoFilter ref="A40:C53" xr:uid="{00000000-0009-0000-0100-000002000000}"/>
  <tableColumns count="3">
    <tableColumn id="1" xr3:uid="{00000000-0010-0000-0400-000001000000}" name="Setting" dataDxfId="32"/>
    <tableColumn id="2" xr3:uid="{00000000-0010-0000-0400-000002000000}" name="Total" dataDxfId="31"/>
    <tableColumn id="3" xr3:uid="{00000000-0010-0000-0400-000003000000}" name="Total Risk Adjusted" dataDxfId="3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3" Type="http://schemas.openxmlformats.org/officeDocument/2006/relationships/hyperlink" Target="http://www.qualityforum.org/Prevention_and_Population_Health.aspx" TargetMode="External"/><Relationship Id="rId18" Type="http://schemas.openxmlformats.org/officeDocument/2006/relationships/hyperlink" Target="http://www.qualityforum.org/Prevention_and_Population_Health.aspx" TargetMode="External"/><Relationship Id="rId26" Type="http://schemas.openxmlformats.org/officeDocument/2006/relationships/hyperlink" Target="http://www.qualityforum.org/Surgery_2017-2018.aspx" TargetMode="External"/><Relationship Id="rId39" Type="http://schemas.openxmlformats.org/officeDocument/2006/relationships/hyperlink" Target="http://www.qualityforum.org/Cancer.aspx" TargetMode="External"/><Relationship Id="rId21" Type="http://schemas.openxmlformats.org/officeDocument/2006/relationships/hyperlink" Target="http://www.qualityforum.org/Primary_Care_and_Chronic_Illness.aspx" TargetMode="External"/><Relationship Id="rId34" Type="http://schemas.openxmlformats.org/officeDocument/2006/relationships/hyperlink" Target="http://www.qualityforum.org/Behavioral_Health_and_Substance_Use.aspx" TargetMode="External"/><Relationship Id="rId42" Type="http://schemas.openxmlformats.org/officeDocument/2006/relationships/hyperlink" Target="http://www.qualityforum.org/Cancer.aspx" TargetMode="External"/><Relationship Id="rId47" Type="http://schemas.openxmlformats.org/officeDocument/2006/relationships/hyperlink" Target="http://www.qualityforum.org/Cardiovascular.aspx" TargetMode="External"/><Relationship Id="rId50" Type="http://schemas.openxmlformats.org/officeDocument/2006/relationships/hyperlink" Target="http://www.qualityforum.org/Geriatrics_and_Palliative_Care.aspx" TargetMode="External"/><Relationship Id="rId55" Type="http://schemas.openxmlformats.org/officeDocument/2006/relationships/hyperlink" Target="http://www.qualityforum.org/Patient_Experience_and_Function.aspx" TargetMode="External"/><Relationship Id="rId63" Type="http://schemas.openxmlformats.org/officeDocument/2006/relationships/hyperlink" Target="http://www.qualityforum.org/Renal.aspx" TargetMode="External"/><Relationship Id="rId68" Type="http://schemas.openxmlformats.org/officeDocument/2006/relationships/printerSettings" Target="../printerSettings/printerSettings4.bin"/><Relationship Id="rId7" Type="http://schemas.openxmlformats.org/officeDocument/2006/relationships/hyperlink" Target="http://www.qualityforum.org/Patient_Safety.aspx" TargetMode="External"/><Relationship Id="rId2" Type="http://schemas.openxmlformats.org/officeDocument/2006/relationships/hyperlink" Target="http://www.qualityforum.org/Patient_Safety.aspx" TargetMode="External"/><Relationship Id="rId16" Type="http://schemas.openxmlformats.org/officeDocument/2006/relationships/hyperlink" Target="http://www.qualityforum.org/Prevention_and_Population_Health.aspx" TargetMode="External"/><Relationship Id="rId29" Type="http://schemas.openxmlformats.org/officeDocument/2006/relationships/hyperlink" Target="http://www.qualityforum.org/Surgery_2017-2018.aspx" TargetMode="External"/><Relationship Id="rId1" Type="http://schemas.openxmlformats.org/officeDocument/2006/relationships/hyperlink" Target="http://www.qualityforum.org/Patient_Safety.aspx" TargetMode="External"/><Relationship Id="rId6" Type="http://schemas.openxmlformats.org/officeDocument/2006/relationships/hyperlink" Target="http://www.qualityforum.org/Patient_Safety.aspx" TargetMode="External"/><Relationship Id="rId11" Type="http://schemas.openxmlformats.org/officeDocument/2006/relationships/hyperlink" Target="http://www.qualityforum.org/Prevention_and_Population_Health.aspx" TargetMode="External"/><Relationship Id="rId24" Type="http://schemas.openxmlformats.org/officeDocument/2006/relationships/hyperlink" Target="http://www.qualityforum.org/Surgery_2017-2018.aspx" TargetMode="External"/><Relationship Id="rId32" Type="http://schemas.openxmlformats.org/officeDocument/2006/relationships/hyperlink" Target="http://www.qualityforum.org/All_Cause_Admissions_and_Readmissions.aspx" TargetMode="External"/><Relationship Id="rId37" Type="http://schemas.openxmlformats.org/officeDocument/2006/relationships/hyperlink" Target="http://www.qualityforum.org/Behavioral_Health_and_Substance_Use.aspx" TargetMode="External"/><Relationship Id="rId40" Type="http://schemas.openxmlformats.org/officeDocument/2006/relationships/hyperlink" Target="http://www.qualityforum.org/Cancer.aspx" TargetMode="External"/><Relationship Id="rId45" Type="http://schemas.openxmlformats.org/officeDocument/2006/relationships/hyperlink" Target="http://www.qualityforum.org/Cardiovascular.aspx" TargetMode="External"/><Relationship Id="rId53" Type="http://schemas.openxmlformats.org/officeDocument/2006/relationships/hyperlink" Target="http://www.qualityforum.org/Patient_Experience_and_Function.aspx" TargetMode="External"/><Relationship Id="rId58" Type="http://schemas.openxmlformats.org/officeDocument/2006/relationships/hyperlink" Target="http://www.qualityforum.org/Patient_Experience_and_Function.aspx" TargetMode="External"/><Relationship Id="rId66" Type="http://schemas.openxmlformats.org/officeDocument/2006/relationships/hyperlink" Target="http://www.qualityforum.org/Patient_Experience_and_Function.aspx" TargetMode="External"/><Relationship Id="rId5" Type="http://schemas.openxmlformats.org/officeDocument/2006/relationships/hyperlink" Target="http://www.qualityforum.org/Patient_Safety.aspx" TargetMode="External"/><Relationship Id="rId15" Type="http://schemas.openxmlformats.org/officeDocument/2006/relationships/hyperlink" Target="http://www.qualityforum.org/Prevention_and_Population_Health.aspx" TargetMode="External"/><Relationship Id="rId23" Type="http://schemas.openxmlformats.org/officeDocument/2006/relationships/hyperlink" Target="http://www.qualityforum.org/Primary_Care_and_Chronic_Illness.aspx" TargetMode="External"/><Relationship Id="rId28" Type="http://schemas.openxmlformats.org/officeDocument/2006/relationships/hyperlink" Target="http://www.qualityforum.org/Surgery_2017-2018.aspx" TargetMode="External"/><Relationship Id="rId36" Type="http://schemas.openxmlformats.org/officeDocument/2006/relationships/hyperlink" Target="http://www.qualityforum.org/Behavioral_Health_and_Substance_Use.aspx" TargetMode="External"/><Relationship Id="rId49" Type="http://schemas.openxmlformats.org/officeDocument/2006/relationships/hyperlink" Target="http://www.qualityforum.org/Cardiovascular.aspx" TargetMode="External"/><Relationship Id="rId57" Type="http://schemas.openxmlformats.org/officeDocument/2006/relationships/hyperlink" Target="http://www.qualityforum.org/Patient_Experience_and_Function.aspx" TargetMode="External"/><Relationship Id="rId61" Type="http://schemas.openxmlformats.org/officeDocument/2006/relationships/hyperlink" Target="http://www.qualityforum.org/Cardiovascular.aspx" TargetMode="External"/><Relationship Id="rId10" Type="http://schemas.openxmlformats.org/officeDocument/2006/relationships/hyperlink" Target="http://www.qualityforum.org/Prevention_and_Population_Health.aspx" TargetMode="External"/><Relationship Id="rId19" Type="http://schemas.openxmlformats.org/officeDocument/2006/relationships/hyperlink" Target="http://www.qualityforum.org/Prevention_and_Population_Health.aspx" TargetMode="External"/><Relationship Id="rId31" Type="http://schemas.openxmlformats.org/officeDocument/2006/relationships/hyperlink" Target="http://www.qualityforum.org/All_Cause_Admissions_and_Readmissions.aspx" TargetMode="External"/><Relationship Id="rId44" Type="http://schemas.openxmlformats.org/officeDocument/2006/relationships/hyperlink" Target="http://www.qualityforum.org/Cardiovascular.aspx" TargetMode="External"/><Relationship Id="rId52" Type="http://schemas.openxmlformats.org/officeDocument/2006/relationships/hyperlink" Target="http://www.qualityforum.org/Geriatrics_and_Palliative_Care.aspx" TargetMode="External"/><Relationship Id="rId60" Type="http://schemas.openxmlformats.org/officeDocument/2006/relationships/hyperlink" Target="http://www.qualityforum.org/Cost_and_Efficiency.aspx" TargetMode="External"/><Relationship Id="rId65" Type="http://schemas.openxmlformats.org/officeDocument/2006/relationships/hyperlink" Target="http://www.qualityforum.org/Geriatrics_and_Palliative_Care.aspx" TargetMode="External"/><Relationship Id="rId4" Type="http://schemas.openxmlformats.org/officeDocument/2006/relationships/hyperlink" Target="http://www.qualityforum.org/Patient_Safety.aspx" TargetMode="External"/><Relationship Id="rId9" Type="http://schemas.openxmlformats.org/officeDocument/2006/relationships/hyperlink" Target="http://www.qualityforum.org/Prevention_and_Population_Health.aspx" TargetMode="External"/><Relationship Id="rId14" Type="http://schemas.openxmlformats.org/officeDocument/2006/relationships/hyperlink" Target="http://www.qualityforum.org/Prevention_and_Population_Health.aspx" TargetMode="External"/><Relationship Id="rId22" Type="http://schemas.openxmlformats.org/officeDocument/2006/relationships/hyperlink" Target="http://www.qualityforum.org/Primary_Care_and_Chronic_Illness.aspx" TargetMode="External"/><Relationship Id="rId27" Type="http://schemas.openxmlformats.org/officeDocument/2006/relationships/hyperlink" Target="http://www.qualityforum.org/Surgery_2017-2018.aspx" TargetMode="External"/><Relationship Id="rId30" Type="http://schemas.openxmlformats.org/officeDocument/2006/relationships/hyperlink" Target="http://www.qualityforum.org/All_Cause_Admissions_and_Readmissions.aspx" TargetMode="External"/><Relationship Id="rId35" Type="http://schemas.openxmlformats.org/officeDocument/2006/relationships/hyperlink" Target="http://www.qualityforum.org/Behavioral_Health_and_Substance_Use.aspx" TargetMode="External"/><Relationship Id="rId43" Type="http://schemas.openxmlformats.org/officeDocument/2006/relationships/hyperlink" Target="http://www.qualityforum.org/Cardiovascular.aspx" TargetMode="External"/><Relationship Id="rId48" Type="http://schemas.openxmlformats.org/officeDocument/2006/relationships/hyperlink" Target="http://www.qualityforum.org/Cardiovascular.aspx" TargetMode="External"/><Relationship Id="rId56" Type="http://schemas.openxmlformats.org/officeDocument/2006/relationships/hyperlink" Target="http://www.qualityforum.org/Patient_Experience_and_Function.aspx" TargetMode="External"/><Relationship Id="rId64" Type="http://schemas.openxmlformats.org/officeDocument/2006/relationships/hyperlink" Target="http://www.qualityforum.org/Perinatal_and_Womens_Health.aspx" TargetMode="External"/><Relationship Id="rId8" Type="http://schemas.openxmlformats.org/officeDocument/2006/relationships/hyperlink" Target="http://www.qualityforum.org/Patient_Safety.aspx" TargetMode="External"/><Relationship Id="rId51" Type="http://schemas.openxmlformats.org/officeDocument/2006/relationships/hyperlink" Target="http://www.qualityforum.org/Geriatrics_and_Palliative_Care.aspx" TargetMode="External"/><Relationship Id="rId3" Type="http://schemas.openxmlformats.org/officeDocument/2006/relationships/hyperlink" Target="http://www.qualityforum.org/Patient_Safety.aspx" TargetMode="External"/><Relationship Id="rId12" Type="http://schemas.openxmlformats.org/officeDocument/2006/relationships/hyperlink" Target="http://www.qualityforum.org/Prevention_and_Population_Health.aspx" TargetMode="External"/><Relationship Id="rId17" Type="http://schemas.openxmlformats.org/officeDocument/2006/relationships/hyperlink" Target="http://www.qualityforum.org/Prevention_and_Population_Health.aspx" TargetMode="External"/><Relationship Id="rId25" Type="http://schemas.openxmlformats.org/officeDocument/2006/relationships/hyperlink" Target="http://www.qualityforum.org/Surgery_2017-2018.aspx" TargetMode="External"/><Relationship Id="rId33" Type="http://schemas.openxmlformats.org/officeDocument/2006/relationships/hyperlink" Target="http://www.qualityforum.org/All_Cause_Admissions_and_Readmissions.aspx" TargetMode="External"/><Relationship Id="rId38" Type="http://schemas.openxmlformats.org/officeDocument/2006/relationships/hyperlink" Target="http://www.qualityforum.org/Behavioral_Health_and_Substance_Use.aspx" TargetMode="External"/><Relationship Id="rId46" Type="http://schemas.openxmlformats.org/officeDocument/2006/relationships/hyperlink" Target="http://www.qualityforum.org/Cardiovascular.aspx" TargetMode="External"/><Relationship Id="rId59" Type="http://schemas.openxmlformats.org/officeDocument/2006/relationships/hyperlink" Target="http://www.qualityforum.org/Cost_and_Efficiency.aspx" TargetMode="External"/><Relationship Id="rId67" Type="http://schemas.openxmlformats.org/officeDocument/2006/relationships/hyperlink" Target="http://www.qualityforum.org/Patient_Experience_and_Function.aspx" TargetMode="External"/><Relationship Id="rId20" Type="http://schemas.openxmlformats.org/officeDocument/2006/relationships/hyperlink" Target="http://www.qualityforum.org/Primary_Care_and_Chronic_Illness.aspx" TargetMode="External"/><Relationship Id="rId41" Type="http://schemas.openxmlformats.org/officeDocument/2006/relationships/hyperlink" Target="http://www.qualityforum.org/Cancer.aspx" TargetMode="External"/><Relationship Id="rId54" Type="http://schemas.openxmlformats.org/officeDocument/2006/relationships/hyperlink" Target="http://www.qualityforum.org/Patient_Experience_and_Function.aspx" TargetMode="External"/><Relationship Id="rId62" Type="http://schemas.openxmlformats.org/officeDocument/2006/relationships/hyperlink" Target="http://www.qualityforum.org/Prevention_and_Population_Health.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showGridLines="0" tabSelected="1" zoomScale="120" zoomScaleNormal="120" workbookViewId="0"/>
  </sheetViews>
  <sheetFormatPr defaultRowHeight="15" x14ac:dyDescent="0.25"/>
  <cols>
    <col min="1" max="1" width="120.28515625" style="20" customWidth="1"/>
    <col min="7" max="7" width="8.85546875" customWidth="1"/>
  </cols>
  <sheetData>
    <row r="1" spans="1:9" ht="33.75" x14ac:dyDescent="0.25">
      <c r="A1" s="16" t="s">
        <v>301</v>
      </c>
      <c r="B1" s="3"/>
      <c r="C1" s="4"/>
      <c r="D1" s="3"/>
      <c r="E1" s="3"/>
      <c r="F1" s="3"/>
      <c r="G1" s="3"/>
      <c r="H1" s="3"/>
      <c r="I1" s="2"/>
    </row>
    <row r="2" spans="1:9" ht="28.5" x14ac:dyDescent="0.25">
      <c r="A2" s="17" t="s">
        <v>309</v>
      </c>
      <c r="B2" s="3"/>
      <c r="C2" s="4"/>
      <c r="D2" s="3"/>
      <c r="E2" s="3"/>
      <c r="F2" s="3"/>
      <c r="G2" s="3"/>
      <c r="H2" s="3"/>
      <c r="I2" s="2"/>
    </row>
    <row r="3" spans="1:9" ht="16.5" customHeight="1" x14ac:dyDescent="0.25">
      <c r="A3" s="18" t="s">
        <v>308</v>
      </c>
      <c r="B3" s="3"/>
      <c r="C3" s="4"/>
      <c r="D3" s="3"/>
      <c r="E3" s="3"/>
      <c r="F3" s="3"/>
      <c r="G3" s="3"/>
      <c r="H3" s="3"/>
      <c r="I3" s="2"/>
    </row>
    <row r="4" spans="1:9" ht="69" customHeight="1" x14ac:dyDescent="0.25">
      <c r="A4" s="42" t="s">
        <v>849</v>
      </c>
      <c r="B4" s="3"/>
      <c r="C4" s="3"/>
      <c r="D4" s="3"/>
      <c r="E4" s="3"/>
      <c r="F4" s="3"/>
      <c r="G4" s="3"/>
      <c r="H4" s="3"/>
      <c r="I4" s="2"/>
    </row>
    <row r="5" spans="1:9" ht="98.25" customHeight="1" x14ac:dyDescent="0.25">
      <c r="A5" s="19" t="s">
        <v>302</v>
      </c>
    </row>
    <row r="6" spans="1:9" ht="115.5" customHeight="1" x14ac:dyDescent="0.25">
      <c r="A6" s="19" t="s">
        <v>339</v>
      </c>
    </row>
    <row r="7" spans="1:9" ht="105" customHeight="1" x14ac:dyDescent="0.25">
      <c r="A7" s="19" t="s">
        <v>340</v>
      </c>
    </row>
    <row r="8" spans="1:9" ht="135" customHeight="1" x14ac:dyDescent="0.25">
      <c r="A8" s="19" t="s">
        <v>338</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4"/>
  <sheetViews>
    <sheetView showGridLines="0" workbookViewId="0">
      <selection activeCell="C17" sqref="C17"/>
    </sheetView>
  </sheetViews>
  <sheetFormatPr defaultRowHeight="15" x14ac:dyDescent="0.25"/>
  <cols>
    <col min="1" max="1" width="81.140625" style="20" customWidth="1"/>
    <col min="2" max="2" width="11.28515625" customWidth="1"/>
    <col min="3" max="3" width="18.42578125" customWidth="1"/>
    <col min="4" max="4" width="44.42578125" customWidth="1"/>
    <col min="5" max="5" width="10.140625" customWidth="1"/>
  </cols>
  <sheetData>
    <row r="1" spans="1:8" ht="37.5" customHeight="1" x14ac:dyDescent="0.25">
      <c r="A1" s="33" t="s">
        <v>379</v>
      </c>
      <c r="B1" s="4"/>
      <c r="C1" s="4"/>
      <c r="D1" s="41"/>
      <c r="E1" s="4"/>
      <c r="F1" s="4"/>
      <c r="G1" s="4"/>
      <c r="H1" s="4"/>
    </row>
    <row r="2" spans="1:8" ht="21" x14ac:dyDescent="0.25">
      <c r="A2" s="43" t="s">
        <v>386</v>
      </c>
    </row>
    <row r="3" spans="1:8" x14ac:dyDescent="0.25">
      <c r="A3" s="20" t="s">
        <v>380</v>
      </c>
    </row>
    <row r="4" spans="1:8" x14ac:dyDescent="0.25">
      <c r="A4" s="20" t="s">
        <v>381</v>
      </c>
      <c r="G4" s="44"/>
    </row>
    <row r="5" spans="1:8" x14ac:dyDescent="0.25">
      <c r="A5" s="20" t="s">
        <v>382</v>
      </c>
    </row>
    <row r="6" spans="1:8" x14ac:dyDescent="0.25">
      <c r="A6" s="20" t="s">
        <v>384</v>
      </c>
    </row>
    <row r="7" spans="1:8" x14ac:dyDescent="0.25">
      <c r="A7" s="20" t="s">
        <v>383</v>
      </c>
    </row>
    <row r="8" spans="1:8" ht="20.25" customHeight="1" x14ac:dyDescent="0.25">
      <c r="A8" s="20" t="s">
        <v>385</v>
      </c>
    </row>
    <row r="9" spans="1:8" ht="20.25" customHeight="1" x14ac:dyDescent="0.25">
      <c r="A9" s="43" t="s">
        <v>402</v>
      </c>
    </row>
    <row r="10" spans="1:8" ht="15" customHeight="1" x14ac:dyDescent="0.25">
      <c r="A10" s="20" t="s">
        <v>406</v>
      </c>
    </row>
    <row r="11" spans="1:8" ht="15" customHeight="1" x14ac:dyDescent="0.25">
      <c r="A11" s="20" t="s">
        <v>403</v>
      </c>
    </row>
    <row r="12" spans="1:8" ht="15" customHeight="1" x14ac:dyDescent="0.25">
      <c r="A12" s="20" t="s">
        <v>405</v>
      </c>
    </row>
    <row r="13" spans="1:8" ht="33.75" customHeight="1" x14ac:dyDescent="0.25">
      <c r="A13" s="38" t="s">
        <v>404</v>
      </c>
    </row>
    <row r="14" spans="1:8" ht="21" x14ac:dyDescent="0.25">
      <c r="A14" s="43" t="s">
        <v>387</v>
      </c>
    </row>
    <row r="15" spans="1:8" ht="72" customHeight="1" x14ac:dyDescent="0.25">
      <c r="A15" s="38" t="s">
        <v>407</v>
      </c>
    </row>
    <row r="16" spans="1:8" ht="21" customHeight="1" x14ac:dyDescent="0.25">
      <c r="A16" s="43" t="s">
        <v>388</v>
      </c>
    </row>
    <row r="17" spans="1:6" ht="103.5" customHeight="1" x14ac:dyDescent="0.25">
      <c r="A17" s="38" t="s">
        <v>401</v>
      </c>
    </row>
    <row r="18" spans="1:6" ht="21.75" customHeight="1" x14ac:dyDescent="0.25">
      <c r="A18" s="43" t="s">
        <v>389</v>
      </c>
    </row>
    <row r="19" spans="1:6" ht="60" x14ac:dyDescent="0.25">
      <c r="A19" s="38" t="s">
        <v>390</v>
      </c>
    </row>
    <row r="21" spans="1:6" ht="28.5" x14ac:dyDescent="0.25">
      <c r="A21" s="45" t="s">
        <v>398</v>
      </c>
      <c r="D21" s="34"/>
    </row>
    <row r="22" spans="1:6" ht="373.5" customHeight="1" x14ac:dyDescent="0.25">
      <c r="A22" s="38" t="s">
        <v>790</v>
      </c>
      <c r="C22" s="2"/>
      <c r="D22" s="40"/>
      <c r="E22" s="2"/>
      <c r="F22" s="2"/>
    </row>
    <row r="23" spans="1:6" ht="150" x14ac:dyDescent="0.25">
      <c r="A23" s="38" t="s">
        <v>408</v>
      </c>
    </row>
    <row r="24" spans="1:6" ht="28.5" x14ac:dyDescent="0.25">
      <c r="A24" s="46" t="s">
        <v>391</v>
      </c>
    </row>
    <row r="25" spans="1:6" x14ac:dyDescent="0.25">
      <c r="A25" s="20" t="s">
        <v>417</v>
      </c>
      <c r="B25" s="36" t="s">
        <v>816</v>
      </c>
      <c r="D25" s="20"/>
      <c r="E25" s="20"/>
    </row>
    <row r="26" spans="1:6" x14ac:dyDescent="0.25">
      <c r="A26" s="20" t="s">
        <v>393</v>
      </c>
      <c r="B26" s="36" t="s">
        <v>820</v>
      </c>
      <c r="D26" s="20"/>
      <c r="E26" s="20"/>
    </row>
    <row r="27" spans="1:6" x14ac:dyDescent="0.25">
      <c r="A27" s="20" t="s">
        <v>392</v>
      </c>
      <c r="B27" s="36" t="s">
        <v>817</v>
      </c>
      <c r="D27" s="20"/>
      <c r="E27" s="20"/>
    </row>
    <row r="28" spans="1:6" x14ac:dyDescent="0.25">
      <c r="A28" s="20" t="s">
        <v>415</v>
      </c>
      <c r="B28" s="36" t="s">
        <v>818</v>
      </c>
      <c r="D28" s="20"/>
      <c r="E28" s="20"/>
    </row>
    <row r="29" spans="1:6" x14ac:dyDescent="0.25">
      <c r="A29" s="20" t="s">
        <v>416</v>
      </c>
      <c r="B29" s="36" t="s">
        <v>819</v>
      </c>
      <c r="D29" s="20"/>
      <c r="E29" s="20"/>
    </row>
    <row r="30" spans="1:6" x14ac:dyDescent="0.25">
      <c r="A30" s="20" t="s">
        <v>394</v>
      </c>
      <c r="B30" s="36" t="s">
        <v>821</v>
      </c>
      <c r="D30" s="20"/>
      <c r="E30" s="20"/>
    </row>
    <row r="31" spans="1:6" x14ac:dyDescent="0.25">
      <c r="A31" s="20" t="s">
        <v>395</v>
      </c>
      <c r="B31" s="36" t="s">
        <v>822</v>
      </c>
      <c r="D31" s="20"/>
      <c r="E31" s="20"/>
    </row>
    <row r="32" spans="1:6" x14ac:dyDescent="0.25">
      <c r="A32" s="20" t="s">
        <v>396</v>
      </c>
      <c r="B32" s="36" t="s">
        <v>823</v>
      </c>
      <c r="D32" s="20"/>
      <c r="E32" s="20"/>
    </row>
    <row r="33" spans="1:5" x14ac:dyDescent="0.25">
      <c r="A33" s="20" t="s">
        <v>397</v>
      </c>
      <c r="B33" s="36" t="s">
        <v>824</v>
      </c>
      <c r="D33" s="20"/>
      <c r="E33" s="20"/>
    </row>
    <row r="34" spans="1:5" x14ac:dyDescent="0.25">
      <c r="A34" s="20" t="s">
        <v>342</v>
      </c>
      <c r="B34" s="36" t="s">
        <v>825</v>
      </c>
      <c r="D34" s="20"/>
      <c r="E34" s="20"/>
    </row>
    <row r="35" spans="1:5" x14ac:dyDescent="0.25">
      <c r="A35" s="20" t="s">
        <v>423</v>
      </c>
      <c r="B35" s="36" t="s">
        <v>826</v>
      </c>
      <c r="D35" s="20"/>
      <c r="E35" s="20"/>
    </row>
    <row r="36" spans="1:5" x14ac:dyDescent="0.25">
      <c r="A36" s="35" t="s">
        <v>3</v>
      </c>
      <c r="B36" s="36" t="s">
        <v>827</v>
      </c>
      <c r="D36" s="20"/>
      <c r="E36" s="20"/>
    </row>
    <row r="37" spans="1:5" ht="30" x14ac:dyDescent="0.25">
      <c r="A37" s="35" t="s">
        <v>425</v>
      </c>
      <c r="B37" s="36" t="s">
        <v>828</v>
      </c>
      <c r="D37" s="20"/>
      <c r="E37" s="20"/>
    </row>
    <row r="38" spans="1:5" x14ac:dyDescent="0.25">
      <c r="A38" s="35" t="s">
        <v>426</v>
      </c>
      <c r="B38" s="36" t="s">
        <v>829</v>
      </c>
      <c r="D38" s="20"/>
      <c r="E38" s="20"/>
    </row>
    <row r="39" spans="1:5" ht="30" x14ac:dyDescent="0.25">
      <c r="A39" s="35" t="s">
        <v>831</v>
      </c>
      <c r="B39" s="36" t="s">
        <v>830</v>
      </c>
      <c r="D39" s="20"/>
      <c r="E39" s="20"/>
    </row>
    <row r="40" spans="1:5" x14ac:dyDescent="0.25">
      <c r="A40" s="35" t="s">
        <v>832</v>
      </c>
      <c r="B40" s="36" t="s">
        <v>833</v>
      </c>
      <c r="D40" s="20"/>
      <c r="E40" s="20"/>
    </row>
    <row r="41" spans="1:5" ht="20.25" customHeight="1" x14ac:dyDescent="0.25">
      <c r="A41" s="35" t="s">
        <v>834</v>
      </c>
      <c r="B41" s="36" t="s">
        <v>835</v>
      </c>
      <c r="D41" s="20"/>
      <c r="E41" s="20"/>
    </row>
    <row r="42" spans="1:5" x14ac:dyDescent="0.25">
      <c r="A42" s="20" t="s">
        <v>429</v>
      </c>
      <c r="B42" s="20" t="s">
        <v>836</v>
      </c>
    </row>
    <row r="43" spans="1:5" x14ac:dyDescent="0.25">
      <c r="A43" s="20" t="s">
        <v>430</v>
      </c>
      <c r="B43" s="20" t="s">
        <v>837</v>
      </c>
    </row>
    <row r="44" spans="1:5" x14ac:dyDescent="0.25">
      <c r="A44" s="20" t="s">
        <v>431</v>
      </c>
      <c r="B44" s="20" t="s">
        <v>838</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4"/>
  <sheetViews>
    <sheetView zoomScale="160" zoomScaleNormal="160" workbookViewId="0">
      <selection activeCell="C5" sqref="C5"/>
    </sheetView>
  </sheetViews>
  <sheetFormatPr defaultRowHeight="15" x14ac:dyDescent="0.25"/>
  <cols>
    <col min="1" max="1" width="30.140625" customWidth="1"/>
    <col min="2" max="2" width="14.85546875" customWidth="1"/>
    <col min="3" max="3" width="15.5703125" customWidth="1"/>
    <col min="4" max="4" width="14.7109375" hidden="1" customWidth="1"/>
    <col min="5" max="5" width="14.5703125" hidden="1" customWidth="1"/>
    <col min="6" max="7" width="14.5703125" customWidth="1"/>
  </cols>
  <sheetData>
    <row r="1" spans="1:10" ht="28.5" x14ac:dyDescent="0.45">
      <c r="A1" s="9" t="s">
        <v>310</v>
      </c>
      <c r="C1" s="5"/>
      <c r="D1" s="5"/>
      <c r="E1" s="5"/>
      <c r="F1" s="5"/>
      <c r="G1" s="5"/>
      <c r="H1" s="5"/>
    </row>
    <row r="2" spans="1:10" ht="35.65" customHeight="1" x14ac:dyDescent="0.45">
      <c r="A2" s="37" t="s">
        <v>335</v>
      </c>
      <c r="B2" s="37"/>
      <c r="C2" s="37"/>
      <c r="D2" s="37"/>
      <c r="E2" s="37"/>
      <c r="F2" s="37"/>
      <c r="G2" s="37"/>
      <c r="H2" s="6"/>
    </row>
    <row r="3" spans="1:10" ht="25.5" customHeight="1" x14ac:dyDescent="0.45">
      <c r="A3" s="79" t="s">
        <v>311</v>
      </c>
      <c r="B3" s="79" t="s">
        <v>307</v>
      </c>
      <c r="C3" s="79" t="s">
        <v>318</v>
      </c>
      <c r="D3" s="79" t="s">
        <v>314</v>
      </c>
      <c r="E3" s="79" t="s">
        <v>316</v>
      </c>
      <c r="F3" s="79" t="s">
        <v>315</v>
      </c>
      <c r="G3" s="83" t="s">
        <v>317</v>
      </c>
      <c r="H3" s="6"/>
      <c r="I3" s="6"/>
      <c r="J3" s="6"/>
    </row>
    <row r="4" spans="1:10" x14ac:dyDescent="0.25">
      <c r="A4" s="8" t="s">
        <v>303</v>
      </c>
      <c r="B4" s="1">
        <f>COUNTA('Measure List'!D3:D199)</f>
        <v>160</v>
      </c>
      <c r="C4" s="1" t="s">
        <v>26</v>
      </c>
      <c r="D4" s="1" t="s">
        <v>26</v>
      </c>
      <c r="E4" s="1" t="s">
        <v>26</v>
      </c>
      <c r="F4" s="1" t="s">
        <v>26</v>
      </c>
      <c r="G4" s="1" t="s">
        <v>26</v>
      </c>
    </row>
    <row r="5" spans="1:10" x14ac:dyDescent="0.25">
      <c r="A5" s="8" t="s">
        <v>304</v>
      </c>
      <c r="B5" s="1">
        <f>SUM(COUNTIF('Measure List'!I:I, {"Outcome","PRO-PM","Intermediate Clinical Outcome"}))</f>
        <v>72</v>
      </c>
      <c r="C5" s="7">
        <f>B5/B4</f>
        <v>0.45</v>
      </c>
      <c r="D5" s="12" t="e">
        <f>SUM(COUNTIF(#REF!, {"Outcome","PRO-PM","Intermediate Clinical Outcome"}))</f>
        <v>#REF!</v>
      </c>
      <c r="E5" s="1" t="s">
        <v>26</v>
      </c>
      <c r="F5" s="1">
        <f>SUM(COUNTIFS('Measure List'!I:I,{"Outcome","PRO-PM","Intermediate Clinical Outcome"},'Measure List'!M:M,"Yes"))</f>
        <v>54</v>
      </c>
      <c r="G5" s="11">
        <f>Table1[[#This Row],[Total Risk Adjusted Measures]]/B10</f>
        <v>0.9152542372881356</v>
      </c>
    </row>
    <row r="6" spans="1:10" x14ac:dyDescent="0.25">
      <c r="A6" s="14" t="s">
        <v>343</v>
      </c>
      <c r="B6" s="1">
        <f>COUNTIF('Measure List'!I:I, "Process")</f>
        <v>69</v>
      </c>
      <c r="C6" s="7">
        <f>Table1[[#This Row],[Total]]/B4</f>
        <v>0.43125000000000002</v>
      </c>
      <c r="D6" s="7" t="s">
        <v>26</v>
      </c>
      <c r="E6" s="1" t="s">
        <v>26</v>
      </c>
      <c r="F6" s="1">
        <f>COUNTIFS('Measure List'!I:I, "Process",'Measure List'!M:M,"Yes")</f>
        <v>3</v>
      </c>
      <c r="G6" s="11">
        <f>Table1[[#This Row],[Total Risk Adjusted Measures]]/F10</f>
        <v>4.7619047619047616E-2</v>
      </c>
    </row>
    <row r="7" spans="1:10" x14ac:dyDescent="0.25">
      <c r="A7" s="14" t="s">
        <v>344</v>
      </c>
      <c r="B7" s="1">
        <f>COUNTIF('Measure List'!I:I, "Structural")</f>
        <v>0</v>
      </c>
      <c r="C7" s="7">
        <f>Table1[[#This Row],[Total]]/B4</f>
        <v>0</v>
      </c>
      <c r="D7" s="7" t="s">
        <v>26</v>
      </c>
      <c r="E7" s="1" t="s">
        <v>26</v>
      </c>
      <c r="F7" s="1">
        <f>COUNTIFS('Measure List'!I:I, "Structural",'Measure List'!M:M,"Yes")</f>
        <v>0</v>
      </c>
      <c r="G7" s="11">
        <f>Table1[[#This Row],[Total Risk Adjusted Measures]]/F10</f>
        <v>0</v>
      </c>
    </row>
    <row r="8" spans="1:10" x14ac:dyDescent="0.25">
      <c r="A8" s="47" t="s">
        <v>411</v>
      </c>
      <c r="B8" s="1">
        <f>COUNTIF('Measure List'!I:I, "Composite")</f>
        <v>10</v>
      </c>
      <c r="C8" s="7">
        <f>Table1[[#This Row],[Total]]/B5</f>
        <v>0.1388888888888889</v>
      </c>
      <c r="D8" s="7" t="s">
        <v>26</v>
      </c>
      <c r="E8" s="1" t="s">
        <v>26</v>
      </c>
      <c r="F8" s="1">
        <f>COUNTIFS('Measure List'!I:I, "Composite",'Measure List'!M:M,"Yes")</f>
        <v>5</v>
      </c>
      <c r="G8" s="11">
        <f>Table1[[#This Row],[Total Risk Adjusted Measures]]/F11</f>
        <v>0.13513513513513514</v>
      </c>
    </row>
    <row r="9" spans="1:10" x14ac:dyDescent="0.25">
      <c r="A9" s="8" t="s">
        <v>718</v>
      </c>
      <c r="B9" s="1">
        <f>COUNTIF('Measure List'!I:I, "Efficiency")</f>
        <v>3</v>
      </c>
      <c r="C9" s="7">
        <f>Table1[[#This Row],[Total]]/B4</f>
        <v>1.8749999999999999E-2</v>
      </c>
      <c r="D9" s="7"/>
      <c r="E9" s="1"/>
      <c r="F9" s="1">
        <f>COUNTIFS('Measure List'!I:I, "Efficiency",'Measure List'!M:M,"Yes")</f>
        <v>0</v>
      </c>
      <c r="G9" s="11">
        <f>Table1[[#This Row],[Total Risk Adjusted Measures]]/B10</f>
        <v>0</v>
      </c>
    </row>
    <row r="10" spans="1:10" x14ac:dyDescent="0.25">
      <c r="A10" s="8" t="s">
        <v>305</v>
      </c>
      <c r="B10" s="1">
        <f>COUNTIF('Measure List'!L:L, "yes")</f>
        <v>59</v>
      </c>
      <c r="C10" s="7">
        <f>B10/B4</f>
        <v>0.36875000000000002</v>
      </c>
      <c r="D10" s="12" t="e">
        <f>COUNTIFS(#REF!,{"Outcome","PRO-PM","Intermediate Clinical Outcome"},#REF!,"Yes")</f>
        <v>#REF!</v>
      </c>
      <c r="E10" s="7" t="e">
        <f>Table1[[#This Row],[Total Outcome Measures]]/B5</f>
        <v>#REF!</v>
      </c>
      <c r="F10" s="1">
        <f>COUNTIF('Measure List'!M:M, "yes")</f>
        <v>63</v>
      </c>
      <c r="G10" s="7" t="s">
        <v>26</v>
      </c>
    </row>
    <row r="11" spans="1:10" x14ac:dyDescent="0.25">
      <c r="A11" s="8" t="s">
        <v>312</v>
      </c>
      <c r="B11" s="1">
        <f>COUNTIF('Measure List'!H:H, "Maintenance")</f>
        <v>98</v>
      </c>
      <c r="C11" s="7">
        <f>Table1[[#This Row],[Total]]/B4</f>
        <v>0.61250000000000004</v>
      </c>
      <c r="D11" s="12" t="e">
        <f>COUNTIFS(#REF!,{"Outcome","PRO-PM","Intermediate Clinical Outcome"},#REF!, "Maintenance")</f>
        <v>#REF!</v>
      </c>
      <c r="E11" s="7" t="e">
        <f>Table1[[#This Row],[Total Outcome Measures]]/B5</f>
        <v>#REF!</v>
      </c>
      <c r="F11" s="12">
        <f>COUNTIFS('Measure List'!M:M, "Yes",'Measure List'!H:H, "Maintenance")</f>
        <v>37</v>
      </c>
      <c r="G11" s="7">
        <f>Table1[[#This Row],[Total Risk Adjusted Measures]]/F5</f>
        <v>0.68518518518518523</v>
      </c>
    </row>
    <row r="12" spans="1:10" x14ac:dyDescent="0.25">
      <c r="A12" s="8" t="s">
        <v>313</v>
      </c>
      <c r="B12" s="1">
        <f>COUNTIF('Measure List'!H:H, "New")</f>
        <v>62</v>
      </c>
      <c r="C12" s="7">
        <f>Table1[[#This Row],[Total]]/B4</f>
        <v>0.38750000000000001</v>
      </c>
      <c r="D12" s="12" t="e">
        <f>COUNTIFS(#REF!,{"Outcome","PRO-PM","Intermediate Clinical Outcome"},#REF!, "New")</f>
        <v>#REF!</v>
      </c>
      <c r="E12" s="7" t="e">
        <f>Table1[[#This Row],[Total Outcome Measures]]/B5</f>
        <v>#REF!</v>
      </c>
      <c r="F12" s="12">
        <f>COUNTIFS('Measure List'!M:M, "Yes",'Measure List'!H:H, "New")</f>
        <v>26</v>
      </c>
      <c r="G12" s="7">
        <f>Table1[[#This Row],[Total Risk Adjusted Measures]]/F10</f>
        <v>0.41269841269841268</v>
      </c>
    </row>
    <row r="14" spans="1:10" ht="18.399999999999999" customHeight="1" x14ac:dyDescent="0.3">
      <c r="A14" s="21" t="s">
        <v>319</v>
      </c>
      <c r="B14" s="21"/>
      <c r="C14" s="15"/>
      <c r="D14" s="15"/>
      <c r="E14" s="15"/>
      <c r="F14" s="15"/>
      <c r="G14" s="15"/>
    </row>
    <row r="15" spans="1:10" ht="24" customHeight="1" thickBot="1" x14ac:dyDescent="0.3">
      <c r="A15" s="81" t="s">
        <v>311</v>
      </c>
      <c r="B15" s="82" t="s">
        <v>307</v>
      </c>
      <c r="C15" s="27"/>
    </row>
    <row r="16" spans="1:10" x14ac:dyDescent="0.25">
      <c r="A16" s="29" t="s">
        <v>315</v>
      </c>
      <c r="B16" s="24">
        <f>COUNTIF('Measure List'!M:M, "yes")</f>
        <v>63</v>
      </c>
      <c r="C16" s="28"/>
    </row>
    <row r="17" spans="1:3" x14ac:dyDescent="0.25">
      <c r="A17" s="30" t="s">
        <v>320</v>
      </c>
      <c r="B17" s="25">
        <f>COUNTIF('Measure List'!N:N, "*Yes*")</f>
        <v>63</v>
      </c>
      <c r="C17" s="28"/>
    </row>
    <row r="18" spans="1:3" ht="27.75" customHeight="1" x14ac:dyDescent="0.25">
      <c r="A18" s="31" t="s">
        <v>322</v>
      </c>
      <c r="B18" s="26">
        <f>COUNTIF('Measure List'!O:O, "*Published Literature*")</f>
        <v>51</v>
      </c>
      <c r="C18" s="28"/>
    </row>
    <row r="19" spans="1:3" ht="25.5" x14ac:dyDescent="0.25">
      <c r="A19" s="32" t="s">
        <v>321</v>
      </c>
      <c r="B19" s="25">
        <f>COUNTIF('Measure List'!O:O, "*Expert Group Consensus*")</f>
        <v>13</v>
      </c>
      <c r="C19" s="28"/>
    </row>
    <row r="20" spans="1:3" ht="25.5" x14ac:dyDescent="0.25">
      <c r="A20" s="31" t="s">
        <v>323</v>
      </c>
      <c r="B20" s="26">
        <f>COUNTIF('Measure List'!O:O, "*Internal Data Analysis*")</f>
        <v>33</v>
      </c>
      <c r="C20" s="28"/>
    </row>
    <row r="21" spans="1:3" ht="25.5" x14ac:dyDescent="0.25">
      <c r="A21" s="32" t="s">
        <v>325</v>
      </c>
      <c r="B21" s="25">
        <f>COUNTIF('Measure List'!P:P, "Yes")</f>
        <v>29</v>
      </c>
      <c r="C21" s="28"/>
    </row>
    <row r="23" spans="1:3" ht="26.25" customHeight="1" x14ac:dyDescent="0.3">
      <c r="A23" s="90" t="s">
        <v>843</v>
      </c>
      <c r="B23" s="90"/>
      <c r="C23" s="22"/>
    </row>
    <row r="24" spans="1:3" ht="23.25" customHeight="1" x14ac:dyDescent="0.25">
      <c r="A24" s="79" t="s">
        <v>324</v>
      </c>
      <c r="B24" s="79" t="s">
        <v>326</v>
      </c>
      <c r="C24" s="80" t="s">
        <v>844</v>
      </c>
    </row>
    <row r="25" spans="1:3" x14ac:dyDescent="0.25">
      <c r="A25" s="13" t="s">
        <v>846</v>
      </c>
      <c r="B25" s="1">
        <v>16</v>
      </c>
      <c r="C25" s="23">
        <f>Table157[[#This Row],[Total Times Cited]]/$B$16</f>
        <v>0.25396825396825395</v>
      </c>
    </row>
    <row r="26" spans="1:3" x14ac:dyDescent="0.25">
      <c r="A26" s="8" t="s">
        <v>847</v>
      </c>
      <c r="B26" s="1">
        <v>14</v>
      </c>
      <c r="C26" s="23">
        <f>Table157[[#This Row],[Total Times Cited]]/$B$16</f>
        <v>0.22222222222222221</v>
      </c>
    </row>
    <row r="27" spans="1:3" x14ac:dyDescent="0.25">
      <c r="A27" s="8" t="s">
        <v>336</v>
      </c>
      <c r="B27" s="1">
        <v>14</v>
      </c>
      <c r="C27" s="23">
        <f>Table157[[#This Row],[Total Times Cited]]/$B$16</f>
        <v>0.22222222222222221</v>
      </c>
    </row>
    <row r="28" spans="1:3" x14ac:dyDescent="0.25">
      <c r="A28" s="13" t="s">
        <v>848</v>
      </c>
      <c r="B28" s="1">
        <v>12</v>
      </c>
      <c r="C28" s="23">
        <f>Table157[[#This Row],[Total Times Cited]]/$B$16</f>
        <v>0.19047619047619047</v>
      </c>
    </row>
    <row r="29" spans="1:3" x14ac:dyDescent="0.25">
      <c r="A29" s="8" t="s">
        <v>337</v>
      </c>
      <c r="B29" s="1">
        <v>12</v>
      </c>
      <c r="C29" s="23">
        <f>Table157[[#This Row],[Total Times Cited]]/$B$16</f>
        <v>0.19047619047619047</v>
      </c>
    </row>
    <row r="30" spans="1:3" x14ac:dyDescent="0.25">
      <c r="A30" s="14" t="s">
        <v>333</v>
      </c>
      <c r="B30" s="10">
        <v>10</v>
      </c>
      <c r="C30" s="23">
        <f>Table157[[#This Row],[Total Times Cited]]/$B$16</f>
        <v>0.15873015873015872</v>
      </c>
    </row>
    <row r="31" spans="1:3" x14ac:dyDescent="0.25">
      <c r="A31" s="8" t="s">
        <v>845</v>
      </c>
      <c r="B31" s="10">
        <v>10</v>
      </c>
      <c r="C31" s="23">
        <f>Table157[[#This Row],[Total Times Cited]]/$B$16</f>
        <v>0.15873015873015872</v>
      </c>
    </row>
    <row r="32" spans="1:3" x14ac:dyDescent="0.25">
      <c r="A32" s="14" t="s">
        <v>331</v>
      </c>
      <c r="B32" s="10">
        <v>8</v>
      </c>
      <c r="C32" s="23">
        <f>Table157[[#This Row],[Total Times Cited]]/$B$16</f>
        <v>0.12698412698412698</v>
      </c>
    </row>
    <row r="33" spans="1:6" x14ac:dyDescent="0.25">
      <c r="A33" s="47" t="s">
        <v>409</v>
      </c>
      <c r="B33" s="10">
        <v>6</v>
      </c>
      <c r="C33" s="23">
        <f>Table157[[#This Row],[Total Times Cited]]/$B$16</f>
        <v>9.5238095238095233E-2</v>
      </c>
    </row>
    <row r="34" spans="1:6" x14ac:dyDescent="0.25">
      <c r="A34" s="14" t="s">
        <v>328</v>
      </c>
      <c r="B34" s="10">
        <v>6</v>
      </c>
      <c r="C34" s="23">
        <f>Table157[[#This Row],[Total Times Cited]]/$B$16</f>
        <v>9.5238095238095233E-2</v>
      </c>
    </row>
    <row r="35" spans="1:6" x14ac:dyDescent="0.25">
      <c r="A35" s="14" t="s">
        <v>332</v>
      </c>
      <c r="B35" s="10">
        <v>6</v>
      </c>
      <c r="C35" s="23">
        <f>Table157[[#This Row],[Total Times Cited]]/$B$16</f>
        <v>9.5238095238095233E-2</v>
      </c>
    </row>
    <row r="36" spans="1:6" x14ac:dyDescent="0.25">
      <c r="A36" s="14" t="s">
        <v>330</v>
      </c>
      <c r="B36" s="10">
        <v>6</v>
      </c>
      <c r="C36" s="23">
        <f>Table157[[#This Row],[Total Times Cited]]/$B$16</f>
        <v>9.5238095238095233E-2</v>
      </c>
    </row>
    <row r="37" spans="1:6" x14ac:dyDescent="0.25">
      <c r="A37" s="14" t="s">
        <v>329</v>
      </c>
      <c r="B37" s="10">
        <v>4</v>
      </c>
      <c r="C37" s="23">
        <f>Table157[[#This Row],[Total Times Cited]]/$B$16</f>
        <v>6.3492063492063489E-2</v>
      </c>
    </row>
    <row r="39" spans="1:6" ht="18.75" customHeight="1" x14ac:dyDescent="0.3">
      <c r="A39" s="21" t="s">
        <v>345</v>
      </c>
      <c r="B39" s="21"/>
      <c r="C39" s="22"/>
      <c r="D39" s="22"/>
      <c r="E39" s="22"/>
      <c r="F39" s="58"/>
    </row>
    <row r="40" spans="1:6" ht="15.75" thickBot="1" x14ac:dyDescent="0.3">
      <c r="A40" s="78" t="s">
        <v>341</v>
      </c>
      <c r="B40" s="78" t="s">
        <v>307</v>
      </c>
      <c r="C40" s="78" t="s">
        <v>346</v>
      </c>
      <c r="D40" s="69" t="s">
        <v>348</v>
      </c>
      <c r="E40" s="59" t="s">
        <v>349</v>
      </c>
      <c r="F40" s="68"/>
    </row>
    <row r="41" spans="1:6" x14ac:dyDescent="0.25">
      <c r="A41" s="70" t="s">
        <v>350</v>
      </c>
      <c r="B41" s="60">
        <f>COUNTIF('Measure List'!J:J, "*Outpatient Services*")</f>
        <v>68</v>
      </c>
      <c r="C41" s="61">
        <f>COUNTIFS('Measure List'!J:J, "*Outpatient Services*", 'Measure List'!M:M, "yes")</f>
        <v>11</v>
      </c>
      <c r="D41" s="74"/>
      <c r="E41" s="61"/>
      <c r="F41" s="67"/>
    </row>
    <row r="42" spans="1:6" x14ac:dyDescent="0.25">
      <c r="A42" s="71" t="s">
        <v>351</v>
      </c>
      <c r="B42" s="62">
        <f>SUM(COUNTIF('Measure List'!J:J,{"Inpatient/Hospital","Hospital"}))</f>
        <v>46</v>
      </c>
      <c r="C42" s="63">
        <f>SUM(COUNTIFS('Measure List'!J:J,{"Inpatient/Hospital","Hospital"},'Measure List'!M:M,"yes"))</f>
        <v>29</v>
      </c>
      <c r="D42" s="75"/>
      <c r="E42" s="63"/>
      <c r="F42" s="67"/>
    </row>
    <row r="43" spans="1:6" x14ac:dyDescent="0.25">
      <c r="A43" s="72" t="s">
        <v>352</v>
      </c>
      <c r="B43" s="64">
        <f>COUNTIF('Measure List'!J:J, "*Emergency Department*")</f>
        <v>14</v>
      </c>
      <c r="C43" s="65">
        <f>COUNTIFS('Measure List'!J:J, "*Emergency Department and Services*", 'Measure List'!M:M, "yes")</f>
        <v>5</v>
      </c>
      <c r="D43" s="76"/>
      <c r="E43" s="65"/>
      <c r="F43" s="67"/>
    </row>
    <row r="44" spans="1:6" x14ac:dyDescent="0.25">
      <c r="A44" s="73" t="s">
        <v>353</v>
      </c>
      <c r="B44" s="62">
        <f>COUNTIF('Measure List'!J:J, "*Home Care*")</f>
        <v>14</v>
      </c>
      <c r="C44" s="63">
        <f>COUNTIFS('Measure List'!J:J, "Home Care", 'Measure List'!M:M, "yes")</f>
        <v>4</v>
      </c>
      <c r="D44" s="75"/>
      <c r="E44" s="63"/>
      <c r="F44" s="67"/>
    </row>
    <row r="45" spans="1:6" x14ac:dyDescent="0.25">
      <c r="A45" s="72" t="s">
        <v>374</v>
      </c>
      <c r="B45" s="64">
        <f>COUNTIF('Measure List'!J:J, "*Long Term Acute Care*")</f>
        <v>1</v>
      </c>
      <c r="C45" s="65">
        <f>COUNTIFS('Measure List'!J:J, "Long term Acute Care", 'Measure List'!M:M, "yes")</f>
        <v>0</v>
      </c>
      <c r="D45" s="76"/>
      <c r="E45" s="65"/>
      <c r="F45" s="67"/>
    </row>
    <row r="46" spans="1:6" x14ac:dyDescent="0.25">
      <c r="A46" s="73" t="s">
        <v>373</v>
      </c>
      <c r="B46" s="62">
        <f>COUNTIF('Measure List'!J:J, "*Post-Acute Care*")</f>
        <v>17</v>
      </c>
      <c r="C46" s="63">
        <f>COUNTIFS('Measure List'!J:J, "Post-Acute Care", 'Measure List'!M:M, "yes")</f>
        <v>4</v>
      </c>
      <c r="D46" s="75"/>
      <c r="E46" s="63"/>
      <c r="F46" s="67"/>
    </row>
    <row r="47" spans="1:6" x14ac:dyDescent="0.25">
      <c r="A47" s="72" t="s">
        <v>658</v>
      </c>
      <c r="B47" s="64">
        <f>COUNTIF('Measure List'!J:J, "*Ambulatory Care: Clinic*")</f>
        <v>1</v>
      </c>
      <c r="C47" s="65">
        <f>COUNTIFS('Measure List'!J:J, "Ambulatory Care: Clinic", 'Measure List'!M:M, "yes")</f>
        <v>0</v>
      </c>
      <c r="D47" s="76"/>
      <c r="E47" s="65"/>
      <c r="F47" s="67"/>
    </row>
    <row r="48" spans="1:6" x14ac:dyDescent="0.25">
      <c r="A48" s="73" t="s">
        <v>709</v>
      </c>
      <c r="B48" s="62">
        <f>COUNTIF('Measure List'!J:J, "*Clinican Office/Clinic*")</f>
        <v>0</v>
      </c>
      <c r="C48" s="63">
        <f>COUNTIFS('Measure List'!J:J, "Clinican Office/Clinic", 'Measure List'!M:M, "yes")</f>
        <v>0</v>
      </c>
      <c r="D48" s="75"/>
      <c r="E48" s="63"/>
      <c r="F48" s="67"/>
    </row>
    <row r="49" spans="1:6" x14ac:dyDescent="0.25">
      <c r="A49" s="72" t="s">
        <v>713</v>
      </c>
      <c r="B49" s="64">
        <f>COUNTIF('Measure List'!J:J, "*inpatient rehab facility*")</f>
        <v>1</v>
      </c>
      <c r="C49" s="65">
        <f>COUNTIFS('Measure List'!J:J, "inpatient rehab facility", 'Measure List'!M:M, "yes")</f>
        <v>0</v>
      </c>
      <c r="D49" s="76"/>
      <c r="E49" s="65"/>
      <c r="F49" s="67"/>
    </row>
    <row r="50" spans="1:6" x14ac:dyDescent="0.25">
      <c r="A50" s="73" t="s">
        <v>710</v>
      </c>
      <c r="B50" s="62">
        <f>COUNTIF('Measure List'!J:J, "*Dialysis*")</f>
        <v>4</v>
      </c>
      <c r="C50" s="63">
        <f>COUNTIFS('Measure List'!J:J, "Dialysis", 'Measure List'!M:M, "yes")</f>
        <v>0</v>
      </c>
      <c r="D50" s="75"/>
      <c r="E50" s="63"/>
      <c r="F50" s="67"/>
    </row>
    <row r="51" spans="1:6" x14ac:dyDescent="0.25">
      <c r="A51" s="72" t="s">
        <v>711</v>
      </c>
      <c r="B51" s="64">
        <f>COUNTIF('Measure List'!J:J, "*assisted living*")</f>
        <v>2</v>
      </c>
      <c r="C51" s="65">
        <f>COUNTIFS('Measure List'!J:J, "assisted living", 'Measure List'!M:M, "yes")</f>
        <v>0</v>
      </c>
      <c r="D51" s="76"/>
      <c r="E51" s="65"/>
      <c r="F51" s="67"/>
    </row>
    <row r="52" spans="1:6" x14ac:dyDescent="0.25">
      <c r="A52" s="73" t="s">
        <v>712</v>
      </c>
      <c r="B52" s="62">
        <f>COUNTIF('Measure List'!J:J, "*nursing home*")</f>
        <v>3</v>
      </c>
      <c r="C52" s="63">
        <f>COUNTIFS('Measure List'!J:J, "nursing home", 'Measure List'!M:M, "yes")</f>
        <v>0</v>
      </c>
      <c r="D52" s="75"/>
      <c r="E52" s="63"/>
      <c r="F52" s="67"/>
    </row>
    <row r="53" spans="1:6" x14ac:dyDescent="0.25">
      <c r="A53" s="72" t="s">
        <v>9</v>
      </c>
      <c r="B53" s="64">
        <f>COUNTIF('Measure List'!J:J, "*Other*")</f>
        <v>3</v>
      </c>
      <c r="C53" s="65">
        <f>COUNTIFS('Measure List'!J:J, "other", 'Measure List'!M:M, "yes")</f>
        <v>0</v>
      </c>
      <c r="D53" s="77"/>
      <c r="E53" s="66"/>
      <c r="F53" s="67"/>
    </row>
    <row r="55" spans="1:6" ht="18.75" x14ac:dyDescent="0.3">
      <c r="A55" s="21" t="s">
        <v>375</v>
      </c>
      <c r="B55" s="21"/>
      <c r="C55" s="22"/>
      <c r="D55" s="22"/>
      <c r="E55" s="22"/>
      <c r="F55" s="22"/>
    </row>
    <row r="56" spans="1:6" x14ac:dyDescent="0.25">
      <c r="A56" s="79" t="s">
        <v>341</v>
      </c>
      <c r="B56" s="79" t="s">
        <v>307</v>
      </c>
      <c r="C56" s="79" t="s">
        <v>346</v>
      </c>
      <c r="D56" s="79" t="s">
        <v>348</v>
      </c>
      <c r="E56" s="79" t="s">
        <v>349</v>
      </c>
      <c r="F56" s="79" t="s">
        <v>347</v>
      </c>
    </row>
    <row r="57" spans="1:6" x14ac:dyDescent="0.25">
      <c r="A57" s="8" t="s">
        <v>365</v>
      </c>
      <c r="B57" s="10">
        <f>COUNTIF('Measure List'!K:K, "*Claims*")</f>
        <v>81</v>
      </c>
      <c r="C57">
        <f>COUNTIFS('Measure List'!K:K, "*claims*", 'Measure List'!M:M, "Yes")</f>
        <v>29</v>
      </c>
      <c r="F57" s="23">
        <f>Table15734[[#This Row],[Total Risk Adjusted]]/$B$10</f>
        <v>0.49152542372881358</v>
      </c>
    </row>
    <row r="58" spans="1:6" x14ac:dyDescent="0.25">
      <c r="A58" s="13" t="s">
        <v>372</v>
      </c>
      <c r="B58" s="10">
        <f>COUNTIF('Measure List'!K:K, "*Electronic Health Records*")</f>
        <v>34</v>
      </c>
      <c r="C58">
        <f>COUNTIFS('Measure List'!K:K, "*electronic health record*", 'Measure List'!M:M, "Yes")</f>
        <v>6</v>
      </c>
      <c r="F58" s="23">
        <f>Table15734[[#This Row],[Total Risk Adjusted]]/$B$10</f>
        <v>0.10169491525423729</v>
      </c>
    </row>
    <row r="59" spans="1:6" x14ac:dyDescent="0.25">
      <c r="A59" s="8" t="s">
        <v>376</v>
      </c>
      <c r="B59" s="10">
        <f>COUNTIF('Measure List'!K:K, "*Paper Medical Records*")</f>
        <v>32</v>
      </c>
      <c r="C59">
        <f>COUNTIFS('Measure List'!K:K, "*Paper Medical Records*", 'Measure List'!M:M, "Yes")</f>
        <v>4</v>
      </c>
      <c r="F59" s="23">
        <f>Table15734[[#This Row],[Total Risk Adjusted]]/$B$10</f>
        <v>6.7796610169491525E-2</v>
      </c>
    </row>
    <row r="60" spans="1:6" x14ac:dyDescent="0.25">
      <c r="A60" s="8" t="s">
        <v>361</v>
      </c>
      <c r="B60" s="10">
        <f>COUNTIF('Measure List'!K:K, "*Instrument-Based Data*")</f>
        <v>18</v>
      </c>
      <c r="C60">
        <f>COUNTIFS('Measure List'!K:K, "*Instrument-based Data*", 'Measure List'!M:M, "Yes")</f>
        <v>6</v>
      </c>
      <c r="F60" s="23">
        <f>Table15734[[#This Row],[Total Risk Adjusted]]/$B$10</f>
        <v>0.10169491525423729</v>
      </c>
    </row>
    <row r="61" spans="1:6" x14ac:dyDescent="0.25">
      <c r="A61" s="8" t="s">
        <v>377</v>
      </c>
      <c r="B61" s="10">
        <f>COUNTIF('Measure List'!K:K, "*Electronic Health Data*")</f>
        <v>26</v>
      </c>
      <c r="C61">
        <f>COUNTIFS('Measure List'!K:K, "*Electronic Health Data*", 'Measure List'!M:M, "Yes")</f>
        <v>7</v>
      </c>
      <c r="F61" s="23">
        <f>Table15734[[#This Row],[Total Risk Adjusted]]/$B$10</f>
        <v>0.11864406779661017</v>
      </c>
    </row>
    <row r="62" spans="1:6" x14ac:dyDescent="0.25">
      <c r="A62" s="8" t="s">
        <v>366</v>
      </c>
      <c r="B62" s="10">
        <f>COUNTIF('Measure List'!K:K, "*Registry Data*")</f>
        <v>49</v>
      </c>
      <c r="C62">
        <f>COUNTIFS('Measure List'!K:K, "*Registry Data*", 'Measure List'!M:M, "Yes")</f>
        <v>27</v>
      </c>
      <c r="F62" s="23">
        <f>Table15734[[#This Row],[Total Risk Adjusted]]/$B$10</f>
        <v>0.4576271186440678</v>
      </c>
    </row>
    <row r="63" spans="1:6" x14ac:dyDescent="0.25">
      <c r="A63" s="8" t="s">
        <v>378</v>
      </c>
      <c r="B63" s="10">
        <f>COUNTIF('Measure List'!K:K, "*Management Data*")</f>
        <v>10</v>
      </c>
      <c r="C63">
        <f>COUNTIFS('Measure List'!K:K, "*Management data*", 'Measure List'!M:M, "Yes")</f>
        <v>3</v>
      </c>
      <c r="F63" s="23">
        <f>Table15734[[#This Row],[Total Risk Adjusted]]/$B$10</f>
        <v>5.0847457627118647E-2</v>
      </c>
    </row>
    <row r="64" spans="1:6" x14ac:dyDescent="0.25">
      <c r="A64" s="8" t="s">
        <v>368</v>
      </c>
      <c r="B64" s="10">
        <f>COUNTIF('Measure List'!K:K, "*Assessment Data*")</f>
        <v>7</v>
      </c>
      <c r="C64">
        <f>COUNTIFS('Measure List'!K:K, "*Assessment data*", 'Measure List'!M:M, "Yes")</f>
        <v>4</v>
      </c>
      <c r="F64" s="23">
        <f>Table15734[[#This Row],[Total Risk Adjusted]]/$B$10</f>
        <v>6.7796610169491525E-2</v>
      </c>
    </row>
  </sheetData>
  <mergeCells count="1">
    <mergeCell ref="A23:B23"/>
  </mergeCells>
  <pageMargins left="0.7" right="0.7" top="0.75" bottom="0.75" header="0.3" footer="0.3"/>
  <pageSetup orientation="portrait" horizontalDpi="1200" verticalDpi="1200" r:id="rId1"/>
  <legacy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80"/>
  <sheetViews>
    <sheetView zoomScale="85" zoomScaleNormal="85" workbookViewId="0">
      <pane xSplit="4" ySplit="2" topLeftCell="L3" activePane="bottomRight" state="frozen"/>
      <selection pane="topRight" activeCell="E1" sqref="E1"/>
      <selection pane="bottomLeft" activeCell="A3" sqref="A3"/>
      <selection pane="bottomRight" activeCell="O22" sqref="O22"/>
    </sheetView>
  </sheetViews>
  <sheetFormatPr defaultColWidth="9.140625" defaultRowHeight="25.5" customHeight="1" x14ac:dyDescent="0.25"/>
  <cols>
    <col min="1" max="1" width="17.5703125" style="52" customWidth="1"/>
    <col min="2" max="4" width="9.140625" style="52"/>
    <col min="5" max="5" width="20.42578125" style="52" customWidth="1"/>
    <col min="6" max="6" width="34.5703125" style="52" customWidth="1"/>
    <col min="7" max="7" width="20" style="52" customWidth="1"/>
    <col min="8" max="8" width="13.85546875" style="52" customWidth="1"/>
    <col min="9" max="9" width="12.140625" style="52" customWidth="1"/>
    <col min="10" max="10" width="16" style="52" customWidth="1"/>
    <col min="11" max="11" width="15.140625" style="52" customWidth="1"/>
    <col min="12" max="12" width="9.140625" style="52"/>
    <col min="13" max="14" width="11.28515625" style="52" customWidth="1"/>
    <col min="15" max="20" width="16" style="52" customWidth="1"/>
    <col min="21" max="21" width="17.28515625" style="52" customWidth="1"/>
    <col min="22" max="22" width="34.7109375" style="52" customWidth="1"/>
    <col min="23" max="16384" width="9.140625" style="52"/>
  </cols>
  <sheetData>
    <row r="1" spans="1:22" ht="25.5" customHeight="1" x14ac:dyDescent="0.25">
      <c r="A1" s="91" t="s">
        <v>412</v>
      </c>
      <c r="B1" s="91"/>
      <c r="C1" s="91"/>
      <c r="D1" s="94" t="s">
        <v>413</v>
      </c>
      <c r="E1" s="94"/>
      <c r="F1" s="94"/>
      <c r="G1" s="94"/>
      <c r="H1" s="94"/>
      <c r="I1" s="94"/>
      <c r="J1" s="94"/>
      <c r="K1" s="94"/>
      <c r="L1" s="94"/>
      <c r="M1" s="94"/>
      <c r="N1" s="93" t="s">
        <v>414</v>
      </c>
      <c r="O1" s="93"/>
      <c r="P1" s="92" t="s">
        <v>707</v>
      </c>
      <c r="Q1" s="92"/>
      <c r="R1" s="92"/>
      <c r="S1" s="92"/>
      <c r="T1" s="92"/>
      <c r="U1" s="57"/>
      <c r="V1" s="51" t="s">
        <v>782</v>
      </c>
    </row>
    <row r="2" spans="1:22" s="49" customFormat="1" ht="60" customHeight="1" x14ac:dyDescent="0.25">
      <c r="A2" s="48" t="s">
        <v>0</v>
      </c>
      <c r="B2" s="48" t="s">
        <v>415</v>
      </c>
      <c r="C2" s="48" t="s">
        <v>416</v>
      </c>
      <c r="D2" s="48" t="s">
        <v>417</v>
      </c>
      <c r="E2" s="48" t="s">
        <v>418</v>
      </c>
      <c r="F2" s="48" t="s">
        <v>1</v>
      </c>
      <c r="G2" s="48" t="s">
        <v>419</v>
      </c>
      <c r="H2" s="48" t="s">
        <v>420</v>
      </c>
      <c r="I2" s="48" t="s">
        <v>421</v>
      </c>
      <c r="J2" s="48" t="s">
        <v>422</v>
      </c>
      <c r="K2" s="48" t="s">
        <v>342</v>
      </c>
      <c r="L2" s="49" t="s">
        <v>423</v>
      </c>
      <c r="M2" s="49" t="s">
        <v>424</v>
      </c>
      <c r="N2" s="49" t="s">
        <v>425</v>
      </c>
      <c r="O2" s="49" t="s">
        <v>426</v>
      </c>
      <c r="P2" s="49" t="s">
        <v>427</v>
      </c>
      <c r="Q2" s="49" t="s">
        <v>708</v>
      </c>
      <c r="R2" s="49" t="s">
        <v>428</v>
      </c>
      <c r="S2" s="49" t="s">
        <v>429</v>
      </c>
      <c r="T2" s="49" t="s">
        <v>430</v>
      </c>
      <c r="U2" s="49" t="s">
        <v>431</v>
      </c>
    </row>
    <row r="3" spans="1:22" ht="25.5" customHeight="1" x14ac:dyDescent="0.25">
      <c r="A3" s="86" t="s">
        <v>200</v>
      </c>
      <c r="B3" s="50" t="s">
        <v>298</v>
      </c>
      <c r="C3" s="50">
        <v>2018</v>
      </c>
      <c r="D3" s="54">
        <v>1789</v>
      </c>
      <c r="E3" s="50" t="s">
        <v>299</v>
      </c>
      <c r="F3" s="50" t="s">
        <v>288</v>
      </c>
      <c r="G3" s="50" t="s">
        <v>702</v>
      </c>
      <c r="H3" s="50" t="s">
        <v>25</v>
      </c>
      <c r="I3" s="50" t="s">
        <v>10</v>
      </c>
      <c r="J3" s="50" t="s">
        <v>357</v>
      </c>
      <c r="K3" s="50" t="s">
        <v>365</v>
      </c>
      <c r="L3" s="50" t="s">
        <v>13</v>
      </c>
      <c r="M3" s="50" t="s">
        <v>13</v>
      </c>
      <c r="N3" s="50" t="s">
        <v>13</v>
      </c>
      <c r="O3" s="50" t="s">
        <v>483</v>
      </c>
      <c r="P3" s="50" t="s">
        <v>13</v>
      </c>
      <c r="Q3" s="50" t="s">
        <v>300</v>
      </c>
      <c r="R3" s="50" t="s">
        <v>14</v>
      </c>
      <c r="S3" s="50" t="s">
        <v>626</v>
      </c>
      <c r="T3" s="50"/>
      <c r="U3" s="50" t="s">
        <v>299</v>
      </c>
      <c r="V3" s="50"/>
    </row>
    <row r="4" spans="1:22" ht="25.5" customHeight="1" x14ac:dyDescent="0.25">
      <c r="A4" s="86" t="s">
        <v>200</v>
      </c>
      <c r="B4" s="50" t="s">
        <v>298</v>
      </c>
      <c r="C4" s="50">
        <v>2018</v>
      </c>
      <c r="D4" s="54">
        <v>3404</v>
      </c>
      <c r="E4" s="50" t="s">
        <v>113</v>
      </c>
      <c r="F4" s="50" t="s">
        <v>289</v>
      </c>
      <c r="G4" s="50" t="s">
        <v>702</v>
      </c>
      <c r="H4" s="50" t="s">
        <v>25</v>
      </c>
      <c r="I4" s="50" t="s">
        <v>10</v>
      </c>
      <c r="J4" s="50" t="s">
        <v>631</v>
      </c>
      <c r="K4" s="50" t="s">
        <v>371</v>
      </c>
      <c r="L4" s="50" t="s">
        <v>13</v>
      </c>
      <c r="M4" s="50" t="s">
        <v>13</v>
      </c>
      <c r="N4" s="50" t="s">
        <v>13</v>
      </c>
      <c r="O4" s="50" t="s">
        <v>437</v>
      </c>
      <c r="P4" s="50" t="s">
        <v>13</v>
      </c>
      <c r="Q4" s="50" t="s">
        <v>334</v>
      </c>
      <c r="R4" s="50" t="s">
        <v>14</v>
      </c>
      <c r="S4" s="50" t="s">
        <v>633</v>
      </c>
      <c r="T4" s="50"/>
      <c r="U4" s="50" t="s">
        <v>433</v>
      </c>
      <c r="V4" s="50"/>
    </row>
    <row r="5" spans="1:22" ht="25.5" customHeight="1" x14ac:dyDescent="0.25">
      <c r="A5" s="86" t="s">
        <v>200</v>
      </c>
      <c r="B5" s="50" t="s">
        <v>298</v>
      </c>
      <c r="C5" s="50">
        <v>2018</v>
      </c>
      <c r="D5" s="54">
        <v>3405</v>
      </c>
      <c r="E5" s="50" t="s">
        <v>113</v>
      </c>
      <c r="F5" s="50" t="s">
        <v>290</v>
      </c>
      <c r="G5" s="50" t="s">
        <v>702</v>
      </c>
      <c r="H5" s="50" t="s">
        <v>25</v>
      </c>
      <c r="I5" s="50" t="s">
        <v>10</v>
      </c>
      <c r="J5" s="50" t="s">
        <v>629</v>
      </c>
      <c r="K5" s="50" t="s">
        <v>371</v>
      </c>
      <c r="L5" s="50" t="s">
        <v>13</v>
      </c>
      <c r="M5" s="50" t="s">
        <v>13</v>
      </c>
      <c r="N5" s="50" t="s">
        <v>13</v>
      </c>
      <c r="O5" s="50" t="s">
        <v>437</v>
      </c>
      <c r="P5" s="50" t="s">
        <v>13</v>
      </c>
      <c r="Q5" s="50" t="s">
        <v>334</v>
      </c>
      <c r="R5" s="50" t="s">
        <v>14</v>
      </c>
      <c r="S5" s="50" t="s">
        <v>634</v>
      </c>
      <c r="T5" s="50"/>
      <c r="U5" s="50" t="s">
        <v>433</v>
      </c>
      <c r="V5" s="50"/>
    </row>
    <row r="6" spans="1:22" ht="25.5" customHeight="1" x14ac:dyDescent="0.25">
      <c r="A6" s="86" t="s">
        <v>200</v>
      </c>
      <c r="B6" s="50" t="s">
        <v>298</v>
      </c>
      <c r="C6" s="50">
        <v>2018</v>
      </c>
      <c r="D6" s="54">
        <v>3407</v>
      </c>
      <c r="E6" s="50" t="s">
        <v>113</v>
      </c>
      <c r="F6" s="50" t="s">
        <v>291</v>
      </c>
      <c r="G6" s="50" t="s">
        <v>808</v>
      </c>
      <c r="H6" s="50" t="s">
        <v>25</v>
      </c>
      <c r="I6" s="50" t="s">
        <v>10</v>
      </c>
      <c r="J6" s="50" t="s">
        <v>660</v>
      </c>
      <c r="K6" s="50" t="s">
        <v>370</v>
      </c>
      <c r="L6" s="50" t="s">
        <v>14</v>
      </c>
      <c r="M6" s="50" t="s">
        <v>14</v>
      </c>
      <c r="N6" s="50"/>
      <c r="O6" s="50"/>
      <c r="P6" s="50" t="s">
        <v>433</v>
      </c>
      <c r="Q6" s="50" t="s">
        <v>433</v>
      </c>
      <c r="R6" s="50" t="s">
        <v>433</v>
      </c>
      <c r="S6" s="50" t="s">
        <v>433</v>
      </c>
      <c r="T6" s="50" t="s">
        <v>433</v>
      </c>
      <c r="U6" s="50" t="s">
        <v>435</v>
      </c>
      <c r="V6" s="50"/>
    </row>
    <row r="7" spans="1:22" ht="25.5" customHeight="1" x14ac:dyDescent="0.25">
      <c r="A7" s="86" t="s">
        <v>200</v>
      </c>
      <c r="B7" s="50" t="s">
        <v>23</v>
      </c>
      <c r="C7" s="50">
        <v>2018</v>
      </c>
      <c r="D7" s="54">
        <v>2539</v>
      </c>
      <c r="E7" s="50" t="s">
        <v>649</v>
      </c>
      <c r="F7" s="50" t="s">
        <v>552</v>
      </c>
      <c r="G7" s="50" t="s">
        <v>553</v>
      </c>
      <c r="H7" s="50" t="s">
        <v>39</v>
      </c>
      <c r="I7" s="50" t="s">
        <v>10</v>
      </c>
      <c r="J7" s="50" t="s">
        <v>350</v>
      </c>
      <c r="K7" s="50" t="s">
        <v>365</v>
      </c>
      <c r="L7" s="50" t="s">
        <v>13</v>
      </c>
      <c r="M7" s="50" t="s">
        <v>13</v>
      </c>
      <c r="N7" s="50" t="s">
        <v>13</v>
      </c>
      <c r="O7" s="50" t="s">
        <v>437</v>
      </c>
      <c r="P7" s="50" t="s">
        <v>13</v>
      </c>
      <c r="Q7" s="50" t="s">
        <v>554</v>
      </c>
      <c r="R7" s="50" t="s">
        <v>14</v>
      </c>
      <c r="S7" s="50" t="s">
        <v>555</v>
      </c>
      <c r="T7" s="50"/>
      <c r="U7" s="50" t="s">
        <v>649</v>
      </c>
      <c r="V7" s="50" t="s">
        <v>786</v>
      </c>
    </row>
    <row r="8" spans="1:22" ht="25.5" customHeight="1" x14ac:dyDescent="0.25">
      <c r="A8" s="86" t="s">
        <v>200</v>
      </c>
      <c r="B8" s="50" t="s">
        <v>23</v>
      </c>
      <c r="C8" s="50">
        <v>2018</v>
      </c>
      <c r="D8" s="54">
        <v>3366</v>
      </c>
      <c r="E8" s="50" t="s">
        <v>399</v>
      </c>
      <c r="F8" s="50" t="s">
        <v>566</v>
      </c>
      <c r="G8" s="50" t="s">
        <v>548</v>
      </c>
      <c r="H8" s="50" t="s">
        <v>25</v>
      </c>
      <c r="I8" s="50" t="s">
        <v>10</v>
      </c>
      <c r="J8" s="50" t="s">
        <v>350</v>
      </c>
      <c r="K8" s="50" t="s">
        <v>365</v>
      </c>
      <c r="L8" s="50" t="s">
        <v>13</v>
      </c>
      <c r="M8" s="50" t="s">
        <v>13</v>
      </c>
      <c r="N8" s="50" t="s">
        <v>13</v>
      </c>
      <c r="O8" s="50" t="s">
        <v>437</v>
      </c>
      <c r="P8" s="50" t="s">
        <v>13</v>
      </c>
      <c r="Q8" s="50" t="s">
        <v>567</v>
      </c>
      <c r="R8" s="50" t="s">
        <v>14</v>
      </c>
      <c r="S8" s="50" t="s">
        <v>568</v>
      </c>
      <c r="T8" s="50"/>
      <c r="U8" s="50" t="s">
        <v>433</v>
      </c>
      <c r="V8" s="50"/>
    </row>
    <row r="9" spans="1:22" ht="25.5" customHeight="1" x14ac:dyDescent="0.25">
      <c r="A9" s="87" t="s">
        <v>200</v>
      </c>
      <c r="B9" s="84" t="s">
        <v>23</v>
      </c>
      <c r="C9" s="84">
        <v>2018</v>
      </c>
      <c r="D9" s="85">
        <v>3443</v>
      </c>
      <c r="E9" s="84" t="s">
        <v>399</v>
      </c>
      <c r="F9" s="84" t="s">
        <v>569</v>
      </c>
      <c r="G9" s="84" t="s">
        <v>557</v>
      </c>
      <c r="H9" s="84" t="s">
        <v>25</v>
      </c>
      <c r="I9" s="84" t="s">
        <v>10</v>
      </c>
      <c r="J9" s="84" t="s">
        <v>352</v>
      </c>
      <c r="K9" s="84" t="s">
        <v>365</v>
      </c>
      <c r="L9" s="84" t="s">
        <v>13</v>
      </c>
      <c r="M9" s="84" t="s">
        <v>13</v>
      </c>
      <c r="N9" s="84" t="s">
        <v>13</v>
      </c>
      <c r="O9" s="84" t="s">
        <v>483</v>
      </c>
      <c r="P9" s="84" t="s">
        <v>13</v>
      </c>
      <c r="Q9" s="84" t="s">
        <v>64</v>
      </c>
      <c r="R9" s="84" t="s">
        <v>14</v>
      </c>
      <c r="S9" s="84" t="s">
        <v>562</v>
      </c>
      <c r="T9" s="50"/>
      <c r="U9" s="50" t="s">
        <v>433</v>
      </c>
      <c r="V9" s="50"/>
    </row>
    <row r="10" spans="1:22" ht="25.5" customHeight="1" x14ac:dyDescent="0.25">
      <c r="A10" s="86" t="s">
        <v>200</v>
      </c>
      <c r="B10" s="50" t="s">
        <v>23</v>
      </c>
      <c r="C10" s="50">
        <v>2018</v>
      </c>
      <c r="D10" s="54">
        <v>3445</v>
      </c>
      <c r="E10" s="50" t="s">
        <v>399</v>
      </c>
      <c r="F10" s="50" t="s">
        <v>560</v>
      </c>
      <c r="G10" s="50" t="s">
        <v>561</v>
      </c>
      <c r="H10" s="50" t="s">
        <v>25</v>
      </c>
      <c r="I10" s="50" t="s">
        <v>10</v>
      </c>
      <c r="J10" s="50" t="s">
        <v>351</v>
      </c>
      <c r="K10" s="50" t="s">
        <v>365</v>
      </c>
      <c r="L10" s="50" t="s">
        <v>13</v>
      </c>
      <c r="M10" s="50" t="s">
        <v>13</v>
      </c>
      <c r="N10" s="50" t="s">
        <v>13</v>
      </c>
      <c r="O10" s="50" t="s">
        <v>483</v>
      </c>
      <c r="P10" s="50" t="s">
        <v>13</v>
      </c>
      <c r="Q10" s="50" t="s">
        <v>64</v>
      </c>
      <c r="R10" s="50" t="s">
        <v>14</v>
      </c>
      <c r="S10" s="50" t="s">
        <v>562</v>
      </c>
      <c r="T10" s="50"/>
      <c r="U10" s="50" t="s">
        <v>433</v>
      </c>
      <c r="V10" s="50"/>
    </row>
    <row r="11" spans="1:22" ht="25.5" customHeight="1" x14ac:dyDescent="0.25">
      <c r="A11" s="86" t="s">
        <v>200</v>
      </c>
      <c r="B11" s="50" t="s">
        <v>23</v>
      </c>
      <c r="C11" s="50">
        <v>2018</v>
      </c>
      <c r="D11" s="54">
        <v>3449</v>
      </c>
      <c r="E11" s="50" t="s">
        <v>399</v>
      </c>
      <c r="F11" s="50" t="s">
        <v>570</v>
      </c>
      <c r="G11" s="50" t="s">
        <v>561</v>
      </c>
      <c r="H11" s="50" t="s">
        <v>25</v>
      </c>
      <c r="I11" s="50" t="s">
        <v>410</v>
      </c>
      <c r="J11" s="50" t="s">
        <v>538</v>
      </c>
      <c r="K11" s="50" t="s">
        <v>365</v>
      </c>
      <c r="L11" s="50" t="s">
        <v>13</v>
      </c>
      <c r="M11" s="50" t="s">
        <v>13</v>
      </c>
      <c r="N11" s="50" t="s">
        <v>13</v>
      </c>
      <c r="O11" s="50" t="s">
        <v>571</v>
      </c>
      <c r="P11" s="50" t="s">
        <v>14</v>
      </c>
      <c r="Q11" s="50" t="s">
        <v>64</v>
      </c>
      <c r="R11" s="50" t="s">
        <v>14</v>
      </c>
      <c r="S11" s="50" t="s">
        <v>572</v>
      </c>
      <c r="T11" s="50"/>
      <c r="U11" s="50" t="s">
        <v>433</v>
      </c>
      <c r="V11" s="50"/>
    </row>
    <row r="12" spans="1:22" ht="25.5" customHeight="1" x14ac:dyDescent="0.25">
      <c r="A12" s="86" t="s">
        <v>200</v>
      </c>
      <c r="B12" s="50" t="s">
        <v>23</v>
      </c>
      <c r="C12" s="50">
        <v>2018</v>
      </c>
      <c r="D12" s="54">
        <v>3456</v>
      </c>
      <c r="E12" s="50" t="s">
        <v>399</v>
      </c>
      <c r="F12" s="50" t="s">
        <v>586</v>
      </c>
      <c r="G12" s="50" t="s">
        <v>561</v>
      </c>
      <c r="H12" s="50" t="s">
        <v>25</v>
      </c>
      <c r="I12" s="50" t="s">
        <v>10</v>
      </c>
      <c r="J12" s="50" t="s">
        <v>587</v>
      </c>
      <c r="K12" s="50" t="s">
        <v>370</v>
      </c>
      <c r="L12" s="50" t="s">
        <v>13</v>
      </c>
      <c r="M12" s="50" t="s">
        <v>13</v>
      </c>
      <c r="N12" s="50" t="s">
        <v>13</v>
      </c>
      <c r="O12" s="50" t="s">
        <v>588</v>
      </c>
      <c r="P12" s="50" t="s">
        <v>14</v>
      </c>
      <c r="Q12" s="50" t="s">
        <v>64</v>
      </c>
      <c r="R12" s="50" t="s">
        <v>14</v>
      </c>
      <c r="S12" s="50" t="s">
        <v>589</v>
      </c>
      <c r="T12" s="50"/>
      <c r="U12" s="50" t="s">
        <v>433</v>
      </c>
      <c r="V12" s="50"/>
    </row>
    <row r="13" spans="1:22" ht="25.5" customHeight="1" x14ac:dyDescent="0.25">
      <c r="A13" s="86" t="s">
        <v>200</v>
      </c>
      <c r="B13" s="50" t="s">
        <v>23</v>
      </c>
      <c r="C13" s="50">
        <v>2018</v>
      </c>
      <c r="D13" s="54">
        <v>3457</v>
      </c>
      <c r="E13" s="50" t="s">
        <v>399</v>
      </c>
      <c r="F13" s="50" t="s">
        <v>590</v>
      </c>
      <c r="G13" s="50" t="s">
        <v>561</v>
      </c>
      <c r="H13" s="50" t="s">
        <v>25</v>
      </c>
      <c r="I13" s="50" t="s">
        <v>10</v>
      </c>
      <c r="J13" s="50" t="s">
        <v>591</v>
      </c>
      <c r="K13" s="50" t="s">
        <v>370</v>
      </c>
      <c r="L13" s="50" t="s">
        <v>13</v>
      </c>
      <c r="M13" s="50" t="s">
        <v>13</v>
      </c>
      <c r="N13" s="50" t="s">
        <v>13</v>
      </c>
      <c r="O13" s="50" t="s">
        <v>592</v>
      </c>
      <c r="P13" s="50" t="s">
        <v>14</v>
      </c>
      <c r="Q13" s="50" t="s">
        <v>593</v>
      </c>
      <c r="R13" s="50" t="s">
        <v>14</v>
      </c>
      <c r="S13" s="50" t="s">
        <v>594</v>
      </c>
      <c r="T13" s="50" t="s">
        <v>559</v>
      </c>
      <c r="U13" s="50" t="s">
        <v>433</v>
      </c>
      <c r="V13" s="50"/>
    </row>
    <row r="14" spans="1:22" ht="25.5" customHeight="1" x14ac:dyDescent="0.25">
      <c r="A14" s="86" t="s">
        <v>200</v>
      </c>
      <c r="B14" s="50" t="s">
        <v>23</v>
      </c>
      <c r="C14" s="50">
        <v>2018</v>
      </c>
      <c r="D14" s="54">
        <v>3458</v>
      </c>
      <c r="E14" s="50" t="s">
        <v>113</v>
      </c>
      <c r="F14" s="50" t="s">
        <v>556</v>
      </c>
      <c r="G14" s="50" t="s">
        <v>557</v>
      </c>
      <c r="H14" s="50" t="s">
        <v>25</v>
      </c>
      <c r="I14" s="50" t="s">
        <v>10</v>
      </c>
      <c r="J14" s="50" t="s">
        <v>373</v>
      </c>
      <c r="K14" s="50" t="s">
        <v>365</v>
      </c>
      <c r="L14" s="50" t="s">
        <v>13</v>
      </c>
      <c r="M14" s="50" t="s">
        <v>13</v>
      </c>
      <c r="N14" s="50" t="s">
        <v>13</v>
      </c>
      <c r="O14" s="50" t="s">
        <v>437</v>
      </c>
      <c r="P14" s="50" t="s">
        <v>14</v>
      </c>
      <c r="Q14" s="50" t="s">
        <v>26</v>
      </c>
      <c r="R14" s="50" t="s">
        <v>14</v>
      </c>
      <c r="S14" s="50" t="s">
        <v>558</v>
      </c>
      <c r="T14" s="50" t="s">
        <v>559</v>
      </c>
      <c r="U14" s="50" t="s">
        <v>435</v>
      </c>
      <c r="V14" s="50" t="s">
        <v>785</v>
      </c>
    </row>
    <row r="15" spans="1:22" ht="25.5" customHeight="1" x14ac:dyDescent="0.25">
      <c r="A15" s="86" t="s">
        <v>200</v>
      </c>
      <c r="B15" s="50" t="s">
        <v>23</v>
      </c>
      <c r="C15" s="50">
        <v>2018</v>
      </c>
      <c r="D15" s="54">
        <v>3470</v>
      </c>
      <c r="E15" s="50" t="s">
        <v>399</v>
      </c>
      <c r="F15" s="50" t="s">
        <v>563</v>
      </c>
      <c r="G15" s="50" t="s">
        <v>548</v>
      </c>
      <c r="H15" s="50" t="s">
        <v>25</v>
      </c>
      <c r="I15" s="50" t="s">
        <v>10</v>
      </c>
      <c r="J15" s="50" t="s">
        <v>350</v>
      </c>
      <c r="K15" s="50" t="s">
        <v>365</v>
      </c>
      <c r="L15" s="50" t="s">
        <v>13</v>
      </c>
      <c r="M15" s="50" t="s">
        <v>13</v>
      </c>
      <c r="N15" s="50" t="s">
        <v>13</v>
      </c>
      <c r="O15" s="50" t="s">
        <v>437</v>
      </c>
      <c r="P15" s="50" t="s">
        <v>13</v>
      </c>
      <c r="Q15" s="50" t="s">
        <v>564</v>
      </c>
      <c r="R15" s="50" t="s">
        <v>14</v>
      </c>
      <c r="S15" s="50" t="s">
        <v>565</v>
      </c>
      <c r="T15" s="50"/>
      <c r="U15" s="50" t="s">
        <v>433</v>
      </c>
      <c r="V15" s="50"/>
    </row>
    <row r="16" spans="1:22" ht="25.5" customHeight="1" x14ac:dyDescent="0.25">
      <c r="A16" s="86" t="s">
        <v>200</v>
      </c>
      <c r="B16" s="50" t="s">
        <v>23</v>
      </c>
      <c r="C16" s="50">
        <v>2018</v>
      </c>
      <c r="D16" s="54">
        <v>3477</v>
      </c>
      <c r="E16" s="50" t="s">
        <v>399</v>
      </c>
      <c r="F16" s="50" t="s">
        <v>573</v>
      </c>
      <c r="G16" s="50" t="s">
        <v>574</v>
      </c>
      <c r="H16" s="50" t="s">
        <v>25</v>
      </c>
      <c r="I16" s="50" t="s">
        <v>10</v>
      </c>
      <c r="J16" s="50" t="s">
        <v>373</v>
      </c>
      <c r="K16" s="50" t="s">
        <v>769</v>
      </c>
      <c r="L16" s="50" t="s">
        <v>13</v>
      </c>
      <c r="M16" s="50" t="s">
        <v>13</v>
      </c>
      <c r="N16" s="50" t="s">
        <v>13</v>
      </c>
      <c r="O16" s="50" t="s">
        <v>539</v>
      </c>
      <c r="P16" s="50" t="s">
        <v>14</v>
      </c>
      <c r="Q16" s="50" t="s">
        <v>575</v>
      </c>
      <c r="R16" s="50" t="s">
        <v>14</v>
      </c>
      <c r="S16" s="50" t="s">
        <v>576</v>
      </c>
      <c r="T16" s="50"/>
      <c r="U16" s="50" t="s">
        <v>433</v>
      </c>
      <c r="V16" s="50"/>
    </row>
    <row r="17" spans="1:22" ht="25.5" customHeight="1" x14ac:dyDescent="0.25">
      <c r="A17" s="86" t="s">
        <v>200</v>
      </c>
      <c r="B17" s="50" t="s">
        <v>23</v>
      </c>
      <c r="C17" s="50">
        <v>2018</v>
      </c>
      <c r="D17" s="54">
        <v>3479</v>
      </c>
      <c r="E17" s="50" t="s">
        <v>399</v>
      </c>
      <c r="F17" s="50" t="s">
        <v>577</v>
      </c>
      <c r="G17" s="50" t="s">
        <v>807</v>
      </c>
      <c r="H17" s="50" t="s">
        <v>25</v>
      </c>
      <c r="I17" s="50" t="s">
        <v>10</v>
      </c>
      <c r="J17" s="50" t="s">
        <v>373</v>
      </c>
      <c r="K17" s="50" t="s">
        <v>578</v>
      </c>
      <c r="L17" s="50" t="s">
        <v>13</v>
      </c>
      <c r="M17" s="50" t="s">
        <v>13</v>
      </c>
      <c r="N17" s="50" t="s">
        <v>13</v>
      </c>
      <c r="O17" s="50" t="s">
        <v>539</v>
      </c>
      <c r="P17" s="50" t="s">
        <v>14</v>
      </c>
      <c r="Q17" s="50" t="s">
        <v>579</v>
      </c>
      <c r="R17" s="50" t="s">
        <v>14</v>
      </c>
      <c r="S17" s="50" t="s">
        <v>580</v>
      </c>
      <c r="T17" s="50"/>
      <c r="U17" s="50" t="s">
        <v>433</v>
      </c>
      <c r="V17" s="50"/>
    </row>
    <row r="18" spans="1:22" ht="25.5" customHeight="1" x14ac:dyDescent="0.25">
      <c r="A18" s="86" t="s">
        <v>200</v>
      </c>
      <c r="B18" s="50" t="s">
        <v>23</v>
      </c>
      <c r="C18" s="50">
        <v>2018</v>
      </c>
      <c r="D18" s="54">
        <v>3480</v>
      </c>
      <c r="E18" s="50" t="s">
        <v>399</v>
      </c>
      <c r="F18" s="50" t="s">
        <v>581</v>
      </c>
      <c r="G18" s="50" t="s">
        <v>807</v>
      </c>
      <c r="H18" s="50" t="s">
        <v>25</v>
      </c>
      <c r="I18" s="50" t="s">
        <v>10</v>
      </c>
      <c r="J18" s="50" t="s">
        <v>373</v>
      </c>
      <c r="K18" s="50" t="s">
        <v>578</v>
      </c>
      <c r="L18" s="50" t="s">
        <v>13</v>
      </c>
      <c r="M18" s="50" t="s">
        <v>13</v>
      </c>
      <c r="N18" s="50" t="s">
        <v>13</v>
      </c>
      <c r="O18" s="50" t="s">
        <v>539</v>
      </c>
      <c r="P18" s="50" t="s">
        <v>14</v>
      </c>
      <c r="Q18" s="50" t="s">
        <v>579</v>
      </c>
      <c r="R18" s="50" t="s">
        <v>14</v>
      </c>
      <c r="S18" s="50" t="s">
        <v>582</v>
      </c>
      <c r="T18" s="50"/>
      <c r="U18" s="50" t="s">
        <v>433</v>
      </c>
      <c r="V18" s="50"/>
    </row>
    <row r="19" spans="1:22" ht="25.5" customHeight="1" x14ac:dyDescent="0.25">
      <c r="A19" s="86" t="s">
        <v>200</v>
      </c>
      <c r="B19" s="50" t="s">
        <v>23</v>
      </c>
      <c r="C19" s="50">
        <v>2018</v>
      </c>
      <c r="D19" s="54">
        <v>3481</v>
      </c>
      <c r="E19" s="50" t="s">
        <v>399</v>
      </c>
      <c r="F19" s="50" t="s">
        <v>583</v>
      </c>
      <c r="G19" s="50" t="s">
        <v>807</v>
      </c>
      <c r="H19" s="50" t="s">
        <v>25</v>
      </c>
      <c r="I19" s="50" t="s">
        <v>10</v>
      </c>
      <c r="J19" s="50" t="s">
        <v>770</v>
      </c>
      <c r="K19" s="50" t="s">
        <v>578</v>
      </c>
      <c r="L19" s="50" t="s">
        <v>13</v>
      </c>
      <c r="M19" s="50" t="s">
        <v>13</v>
      </c>
      <c r="N19" s="50" t="s">
        <v>13</v>
      </c>
      <c r="O19" s="50" t="s">
        <v>539</v>
      </c>
      <c r="P19" s="50" t="s">
        <v>14</v>
      </c>
      <c r="Q19" s="50" t="s">
        <v>584</v>
      </c>
      <c r="R19" s="50" t="s">
        <v>14</v>
      </c>
      <c r="S19" s="50" t="s">
        <v>585</v>
      </c>
      <c r="T19" s="50"/>
      <c r="U19" s="50" t="s">
        <v>433</v>
      </c>
      <c r="V19" s="50"/>
    </row>
    <row r="20" spans="1:22" ht="25.5" customHeight="1" x14ac:dyDescent="0.25">
      <c r="A20" s="86" t="s">
        <v>73</v>
      </c>
      <c r="B20" s="50" t="s">
        <v>23</v>
      </c>
      <c r="C20" s="50">
        <v>2017</v>
      </c>
      <c r="D20" s="54">
        <v>3312</v>
      </c>
      <c r="E20" s="50" t="s">
        <v>299</v>
      </c>
      <c r="F20" s="50" t="s">
        <v>24</v>
      </c>
      <c r="G20" s="50" t="s">
        <v>27</v>
      </c>
      <c r="H20" s="50" t="s">
        <v>25</v>
      </c>
      <c r="I20" s="50" t="s">
        <v>7</v>
      </c>
      <c r="J20" s="50" t="s">
        <v>351</v>
      </c>
      <c r="K20" s="50" t="s">
        <v>365</v>
      </c>
      <c r="L20" s="50" t="s">
        <v>14</v>
      </c>
      <c r="M20" s="50" t="s">
        <v>14</v>
      </c>
      <c r="N20" s="50"/>
      <c r="O20" s="50"/>
      <c r="P20" s="50" t="s">
        <v>433</v>
      </c>
      <c r="Q20" s="50" t="s">
        <v>433</v>
      </c>
      <c r="R20" s="50" t="s">
        <v>433</v>
      </c>
      <c r="S20" s="50" t="s">
        <v>433</v>
      </c>
      <c r="T20" s="50" t="s">
        <v>433</v>
      </c>
      <c r="U20" s="50" t="s">
        <v>299</v>
      </c>
      <c r="V20" s="50"/>
    </row>
    <row r="21" spans="1:22" ht="25.5" customHeight="1" x14ac:dyDescent="0.25">
      <c r="A21" s="86" t="s">
        <v>73</v>
      </c>
      <c r="B21" s="50" t="s">
        <v>23</v>
      </c>
      <c r="C21" s="50">
        <v>2017</v>
      </c>
      <c r="D21" s="54">
        <v>3313</v>
      </c>
      <c r="E21" s="50" t="s">
        <v>299</v>
      </c>
      <c r="F21" s="50" t="s">
        <v>28</v>
      </c>
      <c r="G21" s="50" t="s">
        <v>811</v>
      </c>
      <c r="H21" s="50" t="s">
        <v>25</v>
      </c>
      <c r="I21" s="50" t="s">
        <v>7</v>
      </c>
      <c r="J21" s="50" t="s">
        <v>350</v>
      </c>
      <c r="K21" s="50" t="s">
        <v>365</v>
      </c>
      <c r="L21" s="50" t="s">
        <v>14</v>
      </c>
      <c r="M21" s="50" t="s">
        <v>14</v>
      </c>
      <c r="N21" s="50"/>
      <c r="O21" s="50"/>
      <c r="P21" s="50" t="s">
        <v>433</v>
      </c>
      <c r="Q21" s="50" t="s">
        <v>433</v>
      </c>
      <c r="R21" s="50" t="s">
        <v>433</v>
      </c>
      <c r="S21" s="50" t="s">
        <v>433</v>
      </c>
      <c r="T21" s="50" t="s">
        <v>433</v>
      </c>
      <c r="U21" s="50" t="s">
        <v>299</v>
      </c>
      <c r="V21" s="50"/>
    </row>
    <row r="22" spans="1:22" ht="25.5" customHeight="1" x14ac:dyDescent="0.25">
      <c r="A22" s="86" t="s">
        <v>73</v>
      </c>
      <c r="B22" s="50" t="s">
        <v>23</v>
      </c>
      <c r="C22" s="50">
        <v>2017</v>
      </c>
      <c r="D22" s="54">
        <v>3317</v>
      </c>
      <c r="E22" s="50" t="s">
        <v>299</v>
      </c>
      <c r="F22" s="50" t="s">
        <v>29</v>
      </c>
      <c r="G22" s="50" t="s">
        <v>702</v>
      </c>
      <c r="H22" s="50" t="s">
        <v>25</v>
      </c>
      <c r="I22" s="50" t="s">
        <v>7</v>
      </c>
      <c r="J22" s="50" t="s">
        <v>351</v>
      </c>
      <c r="K22" s="50" t="s">
        <v>369</v>
      </c>
      <c r="L22" s="50" t="s">
        <v>14</v>
      </c>
      <c r="M22" s="50" t="s">
        <v>14</v>
      </c>
      <c r="N22" s="50"/>
      <c r="O22" s="50"/>
      <c r="P22" s="50" t="s">
        <v>433</v>
      </c>
      <c r="Q22" s="50" t="s">
        <v>433</v>
      </c>
      <c r="R22" s="50" t="s">
        <v>433</v>
      </c>
      <c r="S22" s="50" t="s">
        <v>433</v>
      </c>
      <c r="T22" s="50" t="s">
        <v>433</v>
      </c>
      <c r="U22" s="50" t="s">
        <v>299</v>
      </c>
      <c r="V22" s="50"/>
    </row>
    <row r="23" spans="1:22" ht="25.5" customHeight="1" x14ac:dyDescent="0.25">
      <c r="A23" s="86" t="s">
        <v>73</v>
      </c>
      <c r="B23" s="50" t="s">
        <v>23</v>
      </c>
      <c r="C23" s="50">
        <v>2017</v>
      </c>
      <c r="D23" s="54">
        <v>3332</v>
      </c>
      <c r="E23" s="50" t="s">
        <v>299</v>
      </c>
      <c r="F23" s="50" t="s">
        <v>30</v>
      </c>
      <c r="G23" s="50" t="s">
        <v>31</v>
      </c>
      <c r="H23" s="50" t="s">
        <v>25</v>
      </c>
      <c r="I23" s="50" t="s">
        <v>7</v>
      </c>
      <c r="J23" s="50" t="s">
        <v>350</v>
      </c>
      <c r="K23" s="50" t="s">
        <v>359</v>
      </c>
      <c r="L23" s="50" t="s">
        <v>14</v>
      </c>
      <c r="M23" s="50" t="s">
        <v>14</v>
      </c>
      <c r="N23" s="50"/>
      <c r="O23" s="50"/>
      <c r="P23" s="50" t="s">
        <v>433</v>
      </c>
      <c r="Q23" s="50" t="s">
        <v>433</v>
      </c>
      <c r="R23" s="50" t="s">
        <v>433</v>
      </c>
      <c r="S23" s="50" t="s">
        <v>433</v>
      </c>
      <c r="T23" s="50" t="s">
        <v>433</v>
      </c>
      <c r="U23" s="50" t="s">
        <v>299</v>
      </c>
      <c r="V23" s="50"/>
    </row>
    <row r="24" spans="1:22" ht="25.5" customHeight="1" x14ac:dyDescent="0.25">
      <c r="A24" s="86" t="s">
        <v>73</v>
      </c>
      <c r="B24" s="50" t="s">
        <v>23</v>
      </c>
      <c r="C24" s="50">
        <v>2017</v>
      </c>
      <c r="D24" s="54" t="s">
        <v>32</v>
      </c>
      <c r="E24" s="50" t="s">
        <v>400</v>
      </c>
      <c r="F24" s="50" t="s">
        <v>701</v>
      </c>
      <c r="G24" s="50" t="s">
        <v>702</v>
      </c>
      <c r="H24" s="50" t="s">
        <v>25</v>
      </c>
      <c r="I24" s="50" t="s">
        <v>7</v>
      </c>
      <c r="J24" s="50" t="s">
        <v>351</v>
      </c>
      <c r="K24" s="50" t="s">
        <v>372</v>
      </c>
      <c r="L24" s="50" t="s">
        <v>14</v>
      </c>
      <c r="M24" s="50" t="s">
        <v>14</v>
      </c>
      <c r="N24" s="50"/>
      <c r="O24" s="50"/>
      <c r="P24" s="50" t="s">
        <v>433</v>
      </c>
      <c r="Q24" s="50" t="s">
        <v>433</v>
      </c>
      <c r="R24" s="50" t="s">
        <v>433</v>
      </c>
      <c r="S24" s="50" t="s">
        <v>433</v>
      </c>
      <c r="T24" s="50" t="s">
        <v>433</v>
      </c>
      <c r="U24" s="50" t="s">
        <v>400</v>
      </c>
      <c r="V24" s="50"/>
    </row>
    <row r="25" spans="1:22" ht="25.5" customHeight="1" x14ac:dyDescent="0.25">
      <c r="A25" s="86" t="s">
        <v>73</v>
      </c>
      <c r="B25" s="50" t="s">
        <v>298</v>
      </c>
      <c r="C25" s="50">
        <v>2018</v>
      </c>
      <c r="D25" s="54" t="s">
        <v>661</v>
      </c>
      <c r="E25" s="50" t="s">
        <v>299</v>
      </c>
      <c r="F25" s="50" t="s">
        <v>278</v>
      </c>
      <c r="G25" s="50" t="s">
        <v>45</v>
      </c>
      <c r="H25" s="50" t="s">
        <v>39</v>
      </c>
      <c r="I25" s="50" t="s">
        <v>7</v>
      </c>
      <c r="J25" s="50" t="s">
        <v>350</v>
      </c>
      <c r="K25" s="50" t="s">
        <v>365</v>
      </c>
      <c r="L25" s="50" t="s">
        <v>14</v>
      </c>
      <c r="M25" s="50" t="s">
        <v>14</v>
      </c>
      <c r="N25" s="50"/>
      <c r="O25" s="50"/>
      <c r="P25" s="50" t="s">
        <v>433</v>
      </c>
      <c r="Q25" s="50" t="s">
        <v>433</v>
      </c>
      <c r="R25" s="50" t="s">
        <v>433</v>
      </c>
      <c r="S25" s="50" t="s">
        <v>433</v>
      </c>
      <c r="T25" s="50" t="s">
        <v>433</v>
      </c>
      <c r="U25" s="50" t="s">
        <v>299</v>
      </c>
      <c r="V25" s="50"/>
    </row>
    <row r="26" spans="1:22" ht="25.5" customHeight="1" x14ac:dyDescent="0.25">
      <c r="A26" s="86" t="s">
        <v>73</v>
      </c>
      <c r="B26" s="50" t="s">
        <v>298</v>
      </c>
      <c r="C26" s="50">
        <v>2018</v>
      </c>
      <c r="D26" s="54">
        <v>1879</v>
      </c>
      <c r="E26" s="50" t="s">
        <v>299</v>
      </c>
      <c r="F26" s="50" t="s">
        <v>279</v>
      </c>
      <c r="G26" s="50" t="s">
        <v>810</v>
      </c>
      <c r="H26" s="50" t="s">
        <v>39</v>
      </c>
      <c r="I26" s="50" t="s">
        <v>7</v>
      </c>
      <c r="J26" s="50" t="s">
        <v>350</v>
      </c>
      <c r="K26" s="50" t="s">
        <v>365</v>
      </c>
      <c r="L26" s="50" t="s">
        <v>14</v>
      </c>
      <c r="M26" s="50" t="s">
        <v>14</v>
      </c>
      <c r="N26" s="50"/>
      <c r="O26" s="50"/>
      <c r="P26" s="50" t="s">
        <v>433</v>
      </c>
      <c r="Q26" s="50" t="s">
        <v>433</v>
      </c>
      <c r="R26" s="50" t="s">
        <v>433</v>
      </c>
      <c r="S26" s="50" t="s">
        <v>433</v>
      </c>
      <c r="T26" s="50" t="s">
        <v>433</v>
      </c>
      <c r="U26" s="50" t="s">
        <v>299</v>
      </c>
      <c r="V26" s="50"/>
    </row>
    <row r="27" spans="1:22" ht="25.5" customHeight="1" x14ac:dyDescent="0.25">
      <c r="A27" s="86" t="s">
        <v>73</v>
      </c>
      <c r="B27" s="50" t="s">
        <v>298</v>
      </c>
      <c r="C27" s="50">
        <v>2018</v>
      </c>
      <c r="D27" s="54">
        <v>1880</v>
      </c>
      <c r="E27" s="50" t="s">
        <v>299</v>
      </c>
      <c r="F27" s="50" t="s">
        <v>280</v>
      </c>
      <c r="G27" s="50" t="s">
        <v>810</v>
      </c>
      <c r="H27" s="50" t="s">
        <v>39</v>
      </c>
      <c r="I27" s="50" t="s">
        <v>7</v>
      </c>
      <c r="J27" s="50" t="s">
        <v>350</v>
      </c>
      <c r="K27" s="50" t="s">
        <v>365</v>
      </c>
      <c r="L27" s="50" t="s">
        <v>14</v>
      </c>
      <c r="M27" s="50" t="s">
        <v>14</v>
      </c>
      <c r="N27" s="50"/>
      <c r="O27" s="50"/>
      <c r="P27" s="50" t="s">
        <v>433</v>
      </c>
      <c r="Q27" s="50" t="s">
        <v>433</v>
      </c>
      <c r="R27" s="50" t="s">
        <v>433</v>
      </c>
      <c r="S27" s="50" t="s">
        <v>433</v>
      </c>
      <c r="T27" s="50" t="s">
        <v>433</v>
      </c>
      <c r="U27" s="50" t="s">
        <v>299</v>
      </c>
      <c r="V27" s="50"/>
    </row>
    <row r="28" spans="1:22" ht="25.5" customHeight="1" x14ac:dyDescent="0.25">
      <c r="A28" s="86" t="s">
        <v>73</v>
      </c>
      <c r="B28" s="50" t="s">
        <v>298</v>
      </c>
      <c r="C28" s="50">
        <v>2018</v>
      </c>
      <c r="D28" s="54">
        <v>1932</v>
      </c>
      <c r="E28" s="50" t="s">
        <v>299</v>
      </c>
      <c r="F28" s="50" t="s">
        <v>281</v>
      </c>
      <c r="G28" s="50" t="s">
        <v>45</v>
      </c>
      <c r="H28" s="50" t="s">
        <v>39</v>
      </c>
      <c r="I28" s="50" t="s">
        <v>7</v>
      </c>
      <c r="J28" s="50" t="s">
        <v>350</v>
      </c>
      <c r="K28" s="50" t="s">
        <v>365</v>
      </c>
      <c r="L28" s="50" t="s">
        <v>14</v>
      </c>
      <c r="M28" s="50" t="s">
        <v>14</v>
      </c>
      <c r="N28" s="50"/>
      <c r="O28" s="50"/>
      <c r="P28" s="50" t="s">
        <v>433</v>
      </c>
      <c r="Q28" s="50" t="s">
        <v>433</v>
      </c>
      <c r="R28" s="50" t="s">
        <v>433</v>
      </c>
      <c r="S28" s="50" t="s">
        <v>433</v>
      </c>
      <c r="T28" s="50" t="s">
        <v>433</v>
      </c>
      <c r="U28" s="50" t="s">
        <v>299</v>
      </c>
      <c r="V28" s="50"/>
    </row>
    <row r="29" spans="1:22" ht="25.5" customHeight="1" x14ac:dyDescent="0.25">
      <c r="A29" s="86" t="s">
        <v>73</v>
      </c>
      <c r="B29" s="50" t="s">
        <v>298</v>
      </c>
      <c r="C29" s="50">
        <v>2018</v>
      </c>
      <c r="D29" s="54">
        <v>1933</v>
      </c>
      <c r="E29" s="50" t="s">
        <v>299</v>
      </c>
      <c r="F29" s="50" t="s">
        <v>282</v>
      </c>
      <c r="G29" s="50" t="s">
        <v>45</v>
      </c>
      <c r="H29" s="50" t="s">
        <v>39</v>
      </c>
      <c r="I29" s="50" t="s">
        <v>7</v>
      </c>
      <c r="J29" s="50" t="s">
        <v>350</v>
      </c>
      <c r="K29" s="50" t="s">
        <v>365</v>
      </c>
      <c r="L29" s="50" t="s">
        <v>14</v>
      </c>
      <c r="M29" s="50" t="s">
        <v>14</v>
      </c>
      <c r="N29" s="50"/>
      <c r="O29" s="50"/>
      <c r="P29" s="50" t="s">
        <v>433</v>
      </c>
      <c r="Q29" s="50" t="s">
        <v>433</v>
      </c>
      <c r="R29" s="50" t="s">
        <v>433</v>
      </c>
      <c r="S29" s="50" t="s">
        <v>433</v>
      </c>
      <c r="T29" s="50" t="s">
        <v>433</v>
      </c>
      <c r="U29" s="50" t="s">
        <v>299</v>
      </c>
      <c r="V29" s="50"/>
    </row>
    <row r="30" spans="1:22" ht="25.5" customHeight="1" x14ac:dyDescent="0.25">
      <c r="A30" s="86" t="s">
        <v>73</v>
      </c>
      <c r="B30" s="50" t="s">
        <v>298</v>
      </c>
      <c r="C30" s="50">
        <v>2018</v>
      </c>
      <c r="D30" s="54">
        <v>1934</v>
      </c>
      <c r="E30" s="50" t="s">
        <v>299</v>
      </c>
      <c r="F30" s="50" t="s">
        <v>283</v>
      </c>
      <c r="G30" s="50" t="s">
        <v>45</v>
      </c>
      <c r="H30" s="50" t="s">
        <v>39</v>
      </c>
      <c r="I30" s="50" t="s">
        <v>7</v>
      </c>
      <c r="J30" s="50" t="s">
        <v>350</v>
      </c>
      <c r="K30" s="50" t="s">
        <v>365</v>
      </c>
      <c r="L30" s="50" t="s">
        <v>14</v>
      </c>
      <c r="M30" s="50" t="s">
        <v>14</v>
      </c>
      <c r="N30" s="50"/>
      <c r="O30" s="50"/>
      <c r="P30" s="50" t="s">
        <v>433</v>
      </c>
      <c r="Q30" s="50" t="s">
        <v>433</v>
      </c>
      <c r="R30" s="50" t="s">
        <v>433</v>
      </c>
      <c r="S30" s="50" t="s">
        <v>433</v>
      </c>
      <c r="T30" s="50" t="s">
        <v>433</v>
      </c>
      <c r="U30" s="50" t="s">
        <v>299</v>
      </c>
      <c r="V30" s="50"/>
    </row>
    <row r="31" spans="1:22" ht="25.5" customHeight="1" x14ac:dyDescent="0.25">
      <c r="A31" s="86" t="s">
        <v>73</v>
      </c>
      <c r="B31" s="50" t="s">
        <v>298</v>
      </c>
      <c r="C31" s="50">
        <v>2018</v>
      </c>
      <c r="D31" s="54">
        <v>3389</v>
      </c>
      <c r="E31" s="50" t="s">
        <v>299</v>
      </c>
      <c r="F31" s="50" t="s">
        <v>284</v>
      </c>
      <c r="G31" s="50" t="s">
        <v>812</v>
      </c>
      <c r="H31" s="50" t="s">
        <v>25</v>
      </c>
      <c r="I31" s="50" t="s">
        <v>7</v>
      </c>
      <c r="J31" s="50" t="s">
        <v>699</v>
      </c>
      <c r="K31" s="50" t="s">
        <v>365</v>
      </c>
      <c r="L31" s="50" t="s">
        <v>14</v>
      </c>
      <c r="M31" s="50" t="s">
        <v>14</v>
      </c>
      <c r="N31" s="50"/>
      <c r="O31" s="50"/>
      <c r="P31" s="50" t="s">
        <v>433</v>
      </c>
      <c r="Q31" s="50" t="s">
        <v>433</v>
      </c>
      <c r="R31" s="50" t="s">
        <v>433</v>
      </c>
      <c r="S31" s="50" t="s">
        <v>433</v>
      </c>
      <c r="T31" s="50" t="s">
        <v>433</v>
      </c>
      <c r="U31" s="50" t="s">
        <v>299</v>
      </c>
      <c r="V31" s="50"/>
    </row>
    <row r="32" spans="1:22" ht="25.5" customHeight="1" x14ac:dyDescent="0.25">
      <c r="A32" s="86" t="s">
        <v>73</v>
      </c>
      <c r="B32" s="50" t="s">
        <v>298</v>
      </c>
      <c r="C32" s="50">
        <v>2018</v>
      </c>
      <c r="D32" s="54">
        <v>3400</v>
      </c>
      <c r="E32" s="50" t="s">
        <v>299</v>
      </c>
      <c r="F32" s="50" t="s">
        <v>285</v>
      </c>
      <c r="G32" s="50" t="s">
        <v>702</v>
      </c>
      <c r="H32" s="50" t="s">
        <v>25</v>
      </c>
      <c r="I32" s="50" t="s">
        <v>410</v>
      </c>
      <c r="J32" s="50" t="s">
        <v>535</v>
      </c>
      <c r="K32" s="50" t="s">
        <v>365</v>
      </c>
      <c r="L32" s="50" t="s">
        <v>14</v>
      </c>
      <c r="M32" s="50" t="s">
        <v>14</v>
      </c>
      <c r="N32" s="50"/>
      <c r="O32" s="50"/>
      <c r="P32" s="50" t="s">
        <v>433</v>
      </c>
      <c r="Q32" s="50" t="s">
        <v>433</v>
      </c>
      <c r="R32" s="50" t="s">
        <v>433</v>
      </c>
      <c r="S32" s="50" t="s">
        <v>433</v>
      </c>
      <c r="T32" s="50" t="s">
        <v>433</v>
      </c>
      <c r="U32" s="50" t="s">
        <v>299</v>
      </c>
      <c r="V32" s="50"/>
    </row>
    <row r="33" spans="1:22" ht="25.5" customHeight="1" x14ac:dyDescent="0.25">
      <c r="A33" s="86" t="s">
        <v>73</v>
      </c>
      <c r="B33" s="50" t="s">
        <v>298</v>
      </c>
      <c r="C33" s="50">
        <v>2018</v>
      </c>
      <c r="D33" s="54" t="s">
        <v>700</v>
      </c>
      <c r="E33" s="50" t="s">
        <v>299</v>
      </c>
      <c r="F33" s="50" t="s">
        <v>277</v>
      </c>
      <c r="G33" s="50" t="s">
        <v>806</v>
      </c>
      <c r="H33" s="50" t="s">
        <v>39</v>
      </c>
      <c r="I33" s="50" t="s">
        <v>7</v>
      </c>
      <c r="J33" s="50" t="s">
        <v>776</v>
      </c>
      <c r="K33" s="50" t="s">
        <v>372</v>
      </c>
      <c r="L33" s="50" t="s">
        <v>14</v>
      </c>
      <c r="M33" s="50" t="s">
        <v>14</v>
      </c>
      <c r="N33" s="50"/>
      <c r="O33" s="50"/>
      <c r="P33" s="50" t="s">
        <v>433</v>
      </c>
      <c r="Q33" s="50" t="s">
        <v>433</v>
      </c>
      <c r="R33" s="50" t="s">
        <v>433</v>
      </c>
      <c r="S33" s="50" t="s">
        <v>433</v>
      </c>
      <c r="T33" s="50" t="s">
        <v>433</v>
      </c>
      <c r="U33" s="50" t="s">
        <v>299</v>
      </c>
      <c r="V33" s="50"/>
    </row>
    <row r="34" spans="1:22" ht="25.5" customHeight="1" x14ac:dyDescent="0.25">
      <c r="A34" s="86" t="s">
        <v>73</v>
      </c>
      <c r="B34" s="50" t="s">
        <v>23</v>
      </c>
      <c r="C34" s="50">
        <v>2018</v>
      </c>
      <c r="D34" s="54" t="s">
        <v>739</v>
      </c>
      <c r="E34" s="50" t="s">
        <v>399</v>
      </c>
      <c r="F34" s="50" t="s">
        <v>534</v>
      </c>
      <c r="G34" s="50" t="s">
        <v>45</v>
      </c>
      <c r="H34" s="50" t="s">
        <v>39</v>
      </c>
      <c r="I34" s="50" t="s">
        <v>7</v>
      </c>
      <c r="J34" s="50" t="s">
        <v>535</v>
      </c>
      <c r="K34" s="50" t="s">
        <v>513</v>
      </c>
      <c r="L34" s="50" t="s">
        <v>14</v>
      </c>
      <c r="M34" s="50" t="s">
        <v>14</v>
      </c>
      <c r="N34" s="50"/>
      <c r="O34" s="50"/>
      <c r="P34" s="50" t="s">
        <v>433</v>
      </c>
      <c r="Q34" s="50" t="s">
        <v>433</v>
      </c>
      <c r="R34" s="50" t="s">
        <v>433</v>
      </c>
      <c r="S34" s="50" t="s">
        <v>433</v>
      </c>
      <c r="T34" s="50" t="s">
        <v>433</v>
      </c>
      <c r="U34" s="50" t="s">
        <v>433</v>
      </c>
      <c r="V34" s="50"/>
    </row>
    <row r="35" spans="1:22" ht="25.5" customHeight="1" x14ac:dyDescent="0.25">
      <c r="A35" s="86" t="s">
        <v>73</v>
      </c>
      <c r="B35" s="50" t="s">
        <v>23</v>
      </c>
      <c r="C35" s="50">
        <v>2018</v>
      </c>
      <c r="D35" s="54">
        <v>2152</v>
      </c>
      <c r="E35" s="50" t="s">
        <v>399</v>
      </c>
      <c r="F35" s="50" t="s">
        <v>546</v>
      </c>
      <c r="G35" s="50" t="s">
        <v>806</v>
      </c>
      <c r="H35" s="50" t="s">
        <v>39</v>
      </c>
      <c r="I35" s="50" t="s">
        <v>7</v>
      </c>
      <c r="J35" s="50" t="s">
        <v>350</v>
      </c>
      <c r="K35" s="50" t="s">
        <v>366</v>
      </c>
      <c r="L35" s="50" t="s">
        <v>14</v>
      </c>
      <c r="M35" s="50" t="s">
        <v>14</v>
      </c>
      <c r="N35" s="50"/>
      <c r="O35" s="50"/>
      <c r="P35" s="50" t="s">
        <v>433</v>
      </c>
      <c r="Q35" s="50" t="s">
        <v>433</v>
      </c>
      <c r="R35" s="50" t="s">
        <v>433</v>
      </c>
      <c r="S35" s="50" t="s">
        <v>433</v>
      </c>
      <c r="T35" s="50" t="s">
        <v>433</v>
      </c>
      <c r="U35" s="50" t="s">
        <v>433</v>
      </c>
      <c r="V35" s="50"/>
    </row>
    <row r="36" spans="1:22" ht="25.5" customHeight="1" x14ac:dyDescent="0.25">
      <c r="A36" s="86" t="s">
        <v>73</v>
      </c>
      <c r="B36" s="50" t="s">
        <v>23</v>
      </c>
      <c r="C36" s="50">
        <v>2018</v>
      </c>
      <c r="D36" s="54">
        <v>3451</v>
      </c>
      <c r="E36" s="50" t="s">
        <v>399</v>
      </c>
      <c r="F36" s="50" t="s">
        <v>536</v>
      </c>
      <c r="G36" s="50" t="s">
        <v>537</v>
      </c>
      <c r="H36" s="50" t="s">
        <v>25</v>
      </c>
      <c r="I36" s="50" t="s">
        <v>7</v>
      </c>
      <c r="J36" s="50" t="s">
        <v>538</v>
      </c>
      <c r="K36" s="50" t="s">
        <v>365</v>
      </c>
      <c r="L36" s="50" t="s">
        <v>14</v>
      </c>
      <c r="M36" s="50" t="s">
        <v>13</v>
      </c>
      <c r="N36" s="50" t="s">
        <v>13</v>
      </c>
      <c r="O36" s="50" t="s">
        <v>539</v>
      </c>
      <c r="P36" s="50" t="s">
        <v>794</v>
      </c>
      <c r="Q36" s="50" t="s">
        <v>540</v>
      </c>
      <c r="R36" s="50" t="s">
        <v>14</v>
      </c>
      <c r="S36" s="50" t="s">
        <v>795</v>
      </c>
      <c r="T36" s="50"/>
      <c r="U36" s="50" t="s">
        <v>433</v>
      </c>
      <c r="V36" s="50"/>
    </row>
    <row r="37" spans="1:22" ht="25.5" customHeight="1" x14ac:dyDescent="0.25">
      <c r="A37" s="86" t="s">
        <v>73</v>
      </c>
      <c r="B37" s="50" t="s">
        <v>23</v>
      </c>
      <c r="C37" s="50">
        <v>2018</v>
      </c>
      <c r="D37" s="54">
        <v>3453</v>
      </c>
      <c r="E37" s="50" t="s">
        <v>399</v>
      </c>
      <c r="F37" s="50" t="s">
        <v>541</v>
      </c>
      <c r="G37" s="50" t="s">
        <v>542</v>
      </c>
      <c r="H37" s="50" t="s">
        <v>25</v>
      </c>
      <c r="I37" s="50" t="s">
        <v>7</v>
      </c>
      <c r="J37" s="50" t="s">
        <v>543</v>
      </c>
      <c r="K37" s="50" t="s">
        <v>365</v>
      </c>
      <c r="L37" s="50" t="s">
        <v>14</v>
      </c>
      <c r="M37" s="50" t="s">
        <v>14</v>
      </c>
      <c r="N37" s="50"/>
      <c r="O37" s="50"/>
      <c r="P37" s="50" t="s">
        <v>433</v>
      </c>
      <c r="Q37" s="50" t="s">
        <v>433</v>
      </c>
      <c r="R37" s="50" t="s">
        <v>433</v>
      </c>
      <c r="S37" s="50" t="s">
        <v>433</v>
      </c>
      <c r="T37" s="50" t="s">
        <v>433</v>
      </c>
      <c r="U37" s="50" t="s">
        <v>433</v>
      </c>
      <c r="V37" s="50"/>
    </row>
    <row r="38" spans="1:22" ht="25.5" customHeight="1" x14ac:dyDescent="0.25">
      <c r="A38" s="86" t="s">
        <v>73</v>
      </c>
      <c r="B38" s="50" t="s">
        <v>23</v>
      </c>
      <c r="C38" s="50">
        <v>2018</v>
      </c>
      <c r="D38" s="54">
        <v>3485</v>
      </c>
      <c r="E38" s="50" t="s">
        <v>399</v>
      </c>
      <c r="F38" s="50" t="s">
        <v>544</v>
      </c>
      <c r="G38" s="50" t="s">
        <v>545</v>
      </c>
      <c r="H38" s="50" t="s">
        <v>25</v>
      </c>
      <c r="I38" s="50" t="s">
        <v>7</v>
      </c>
      <c r="J38" s="50" t="s">
        <v>351</v>
      </c>
      <c r="K38" s="50" t="s">
        <v>372</v>
      </c>
      <c r="L38" s="50" t="s">
        <v>14</v>
      </c>
      <c r="M38" s="50" t="s">
        <v>14</v>
      </c>
      <c r="N38" s="50"/>
      <c r="O38" s="50"/>
      <c r="P38" s="50" t="s">
        <v>433</v>
      </c>
      <c r="Q38" s="50" t="s">
        <v>433</v>
      </c>
      <c r="R38" s="50" t="s">
        <v>433</v>
      </c>
      <c r="S38" s="50" t="s">
        <v>433</v>
      </c>
      <c r="T38" s="50" t="s">
        <v>433</v>
      </c>
      <c r="U38" s="50" t="s">
        <v>433</v>
      </c>
      <c r="V38" s="50"/>
    </row>
    <row r="39" spans="1:22" ht="25.5" customHeight="1" x14ac:dyDescent="0.25">
      <c r="A39" s="86" t="s">
        <v>123</v>
      </c>
      <c r="B39" s="50" t="s">
        <v>23</v>
      </c>
      <c r="C39" s="50">
        <v>2017</v>
      </c>
      <c r="D39" s="54">
        <v>3362</v>
      </c>
      <c r="E39" s="50" t="s">
        <v>113</v>
      </c>
      <c r="F39" s="50" t="s">
        <v>241</v>
      </c>
      <c r="G39" s="50" t="s">
        <v>121</v>
      </c>
      <c r="H39" s="50" t="s">
        <v>25</v>
      </c>
      <c r="I39" s="50" t="s">
        <v>7</v>
      </c>
      <c r="J39" s="50" t="s">
        <v>350</v>
      </c>
      <c r="K39" s="50" t="s">
        <v>693</v>
      </c>
      <c r="L39" s="50" t="s">
        <v>14</v>
      </c>
      <c r="M39" s="50" t="s">
        <v>14</v>
      </c>
      <c r="N39" s="50"/>
      <c r="O39" s="50"/>
      <c r="P39" s="50" t="s">
        <v>433</v>
      </c>
      <c r="Q39" s="50" t="s">
        <v>433</v>
      </c>
      <c r="R39" s="50" t="s">
        <v>433</v>
      </c>
      <c r="S39" s="50" t="s">
        <v>433</v>
      </c>
      <c r="T39" s="50" t="s">
        <v>433</v>
      </c>
      <c r="U39" s="50" t="s">
        <v>435</v>
      </c>
      <c r="V39" s="50" t="s">
        <v>694</v>
      </c>
    </row>
    <row r="40" spans="1:22" ht="25.5" customHeight="1" x14ac:dyDescent="0.25">
      <c r="A40" s="86" t="s">
        <v>123</v>
      </c>
      <c r="B40" s="50" t="s">
        <v>298</v>
      </c>
      <c r="C40" s="50">
        <v>2018</v>
      </c>
      <c r="D40" s="54" t="s">
        <v>686</v>
      </c>
      <c r="E40" s="50" t="s">
        <v>649</v>
      </c>
      <c r="F40" s="50" t="s">
        <v>254</v>
      </c>
      <c r="G40" s="50" t="s">
        <v>226</v>
      </c>
      <c r="H40" s="50" t="s">
        <v>39</v>
      </c>
      <c r="I40" s="50" t="s">
        <v>7</v>
      </c>
      <c r="J40" s="50" t="s">
        <v>775</v>
      </c>
      <c r="K40" s="50" t="s">
        <v>366</v>
      </c>
      <c r="L40" s="50" t="s">
        <v>14</v>
      </c>
      <c r="M40" s="50" t="s">
        <v>14</v>
      </c>
      <c r="N40" s="50"/>
      <c r="O40" s="50"/>
      <c r="P40" s="50" t="s">
        <v>433</v>
      </c>
      <c r="Q40" s="50" t="s">
        <v>433</v>
      </c>
      <c r="R40" s="50" t="s">
        <v>433</v>
      </c>
      <c r="S40" s="50" t="s">
        <v>433</v>
      </c>
      <c r="T40" s="50" t="s">
        <v>433</v>
      </c>
      <c r="U40" s="50" t="s">
        <v>649</v>
      </c>
      <c r="V40" s="50" t="s">
        <v>687</v>
      </c>
    </row>
    <row r="41" spans="1:22" ht="25.5" customHeight="1" x14ac:dyDescent="0.25">
      <c r="A41" s="86" t="s">
        <v>123</v>
      </c>
      <c r="B41" s="50" t="s">
        <v>298</v>
      </c>
      <c r="C41" s="50">
        <v>2018</v>
      </c>
      <c r="D41" s="54" t="s">
        <v>688</v>
      </c>
      <c r="E41" s="50" t="s">
        <v>649</v>
      </c>
      <c r="F41" s="50" t="s">
        <v>254</v>
      </c>
      <c r="G41" s="50" t="s">
        <v>226</v>
      </c>
      <c r="H41" s="50" t="s">
        <v>39</v>
      </c>
      <c r="I41" s="50" t="s">
        <v>7</v>
      </c>
      <c r="J41" s="50" t="s">
        <v>350</v>
      </c>
      <c r="K41" s="50" t="s">
        <v>366</v>
      </c>
      <c r="L41" s="50" t="s">
        <v>14</v>
      </c>
      <c r="M41" s="50" t="s">
        <v>14</v>
      </c>
      <c r="N41" s="50"/>
      <c r="O41" s="50"/>
      <c r="P41" s="50" t="s">
        <v>433</v>
      </c>
      <c r="Q41" s="50" t="s">
        <v>433</v>
      </c>
      <c r="R41" s="50" t="s">
        <v>433</v>
      </c>
      <c r="S41" s="50" t="s">
        <v>433</v>
      </c>
      <c r="T41" s="50" t="s">
        <v>433</v>
      </c>
      <c r="U41" s="50" t="s">
        <v>649</v>
      </c>
      <c r="V41" s="50" t="s">
        <v>689</v>
      </c>
    </row>
    <row r="42" spans="1:22" ht="25.5" customHeight="1" x14ac:dyDescent="0.25">
      <c r="A42" s="86" t="s">
        <v>123</v>
      </c>
      <c r="B42" s="50" t="s">
        <v>298</v>
      </c>
      <c r="C42" s="50">
        <v>2018</v>
      </c>
      <c r="D42" s="54">
        <v>3384</v>
      </c>
      <c r="E42" s="50" t="s">
        <v>113</v>
      </c>
      <c r="F42" s="50" t="s">
        <v>256</v>
      </c>
      <c r="G42" s="50" t="s">
        <v>234</v>
      </c>
      <c r="H42" s="50" t="s">
        <v>25</v>
      </c>
      <c r="I42" s="50" t="s">
        <v>7</v>
      </c>
      <c r="J42" s="50" t="s">
        <v>696</v>
      </c>
      <c r="K42" s="50" t="s">
        <v>371</v>
      </c>
      <c r="L42" s="50" t="s">
        <v>14</v>
      </c>
      <c r="M42" s="50" t="s">
        <v>14</v>
      </c>
      <c r="N42" s="50"/>
      <c r="O42" s="50"/>
      <c r="P42" s="50" t="s">
        <v>433</v>
      </c>
      <c r="Q42" s="50" t="s">
        <v>433</v>
      </c>
      <c r="R42" s="50" t="s">
        <v>433</v>
      </c>
      <c r="S42" s="50" t="s">
        <v>433</v>
      </c>
      <c r="T42" s="50" t="s">
        <v>433</v>
      </c>
      <c r="U42" s="50" t="s">
        <v>435</v>
      </c>
      <c r="V42" s="50" t="s">
        <v>697</v>
      </c>
    </row>
    <row r="43" spans="1:22" ht="25.5" customHeight="1" x14ac:dyDescent="0.25">
      <c r="A43" s="86" t="s">
        <v>123</v>
      </c>
      <c r="B43" s="50" t="s">
        <v>298</v>
      </c>
      <c r="C43" s="50">
        <v>2018</v>
      </c>
      <c r="D43" s="54">
        <v>3385</v>
      </c>
      <c r="E43" s="50" t="s">
        <v>113</v>
      </c>
      <c r="F43" s="50" t="s">
        <v>251</v>
      </c>
      <c r="G43" s="50" t="s">
        <v>234</v>
      </c>
      <c r="H43" s="50" t="s">
        <v>25</v>
      </c>
      <c r="I43" s="50" t="s">
        <v>7</v>
      </c>
      <c r="J43" s="50" t="s">
        <v>698</v>
      </c>
      <c r="K43" s="50" t="s">
        <v>371</v>
      </c>
      <c r="L43" s="50" t="s">
        <v>14</v>
      </c>
      <c r="M43" s="50" t="s">
        <v>14</v>
      </c>
      <c r="N43" s="50"/>
      <c r="O43" s="50"/>
      <c r="P43" s="50" t="s">
        <v>433</v>
      </c>
      <c r="Q43" s="50" t="s">
        <v>433</v>
      </c>
      <c r="R43" s="50" t="s">
        <v>433</v>
      </c>
      <c r="S43" s="50" t="s">
        <v>433</v>
      </c>
      <c r="T43" s="50" t="s">
        <v>433</v>
      </c>
      <c r="U43" s="50" t="s">
        <v>435</v>
      </c>
      <c r="V43" s="50" t="s">
        <v>697</v>
      </c>
    </row>
    <row r="44" spans="1:22" ht="25.5" customHeight="1" x14ac:dyDescent="0.25">
      <c r="A44" s="86" t="s">
        <v>123</v>
      </c>
      <c r="B44" s="50" t="s">
        <v>298</v>
      </c>
      <c r="C44" s="50">
        <v>2018</v>
      </c>
      <c r="D44" s="54">
        <v>3386</v>
      </c>
      <c r="E44" s="50" t="s">
        <v>113</v>
      </c>
      <c r="F44" s="50" t="s">
        <v>250</v>
      </c>
      <c r="G44" s="50" t="s">
        <v>234</v>
      </c>
      <c r="H44" s="50" t="s">
        <v>25</v>
      </c>
      <c r="I44" s="50" t="s">
        <v>7</v>
      </c>
      <c r="J44" s="50" t="s">
        <v>698</v>
      </c>
      <c r="K44" s="50" t="s">
        <v>371</v>
      </c>
      <c r="L44" s="50" t="s">
        <v>14</v>
      </c>
      <c r="M44" s="50" t="s">
        <v>14</v>
      </c>
      <c r="N44" s="50"/>
      <c r="O44" s="50"/>
      <c r="P44" s="50" t="s">
        <v>433</v>
      </c>
      <c r="Q44" s="50" t="s">
        <v>433</v>
      </c>
      <c r="R44" s="50" t="s">
        <v>433</v>
      </c>
      <c r="S44" s="50" t="s">
        <v>433</v>
      </c>
      <c r="T44" s="50" t="s">
        <v>433</v>
      </c>
      <c r="U44" s="50" t="s">
        <v>435</v>
      </c>
      <c r="V44" s="50" t="s">
        <v>697</v>
      </c>
    </row>
    <row r="45" spans="1:22" ht="25.5" customHeight="1" x14ac:dyDescent="0.25">
      <c r="A45" s="86" t="s">
        <v>123</v>
      </c>
      <c r="B45" s="50" t="s">
        <v>23</v>
      </c>
      <c r="C45" s="50">
        <v>2018</v>
      </c>
      <c r="D45" s="54" t="s">
        <v>738</v>
      </c>
      <c r="E45" s="50" t="s">
        <v>399</v>
      </c>
      <c r="F45" s="50" t="s">
        <v>595</v>
      </c>
      <c r="G45" s="50" t="s">
        <v>806</v>
      </c>
      <c r="H45" s="50" t="s">
        <v>39</v>
      </c>
      <c r="I45" s="50" t="s">
        <v>7</v>
      </c>
      <c r="J45" s="50" t="s">
        <v>350</v>
      </c>
      <c r="K45" s="50" t="s">
        <v>366</v>
      </c>
      <c r="L45" s="50" t="s">
        <v>14</v>
      </c>
      <c r="M45" s="50" t="s">
        <v>14</v>
      </c>
      <c r="N45" s="50"/>
      <c r="O45" s="50"/>
      <c r="P45" s="50" t="s">
        <v>433</v>
      </c>
      <c r="Q45" s="50" t="s">
        <v>433</v>
      </c>
      <c r="R45" s="50" t="s">
        <v>433</v>
      </c>
      <c r="S45" s="50" t="s">
        <v>433</v>
      </c>
      <c r="T45" s="50" t="s">
        <v>433</v>
      </c>
      <c r="U45" s="50" t="s">
        <v>433</v>
      </c>
      <c r="V45" s="50"/>
    </row>
    <row r="46" spans="1:22" ht="25.5" customHeight="1" x14ac:dyDescent="0.25">
      <c r="A46" s="86" t="s">
        <v>123</v>
      </c>
      <c r="B46" s="50" t="s">
        <v>23</v>
      </c>
      <c r="C46" s="50">
        <v>2018</v>
      </c>
      <c r="D46" s="54">
        <v>2936</v>
      </c>
      <c r="E46" s="50" t="s">
        <v>399</v>
      </c>
      <c r="F46" s="50" t="s">
        <v>597</v>
      </c>
      <c r="G46" s="50" t="s">
        <v>561</v>
      </c>
      <c r="H46" s="50" t="s">
        <v>25</v>
      </c>
      <c r="I46" s="50" t="s">
        <v>10</v>
      </c>
      <c r="J46" s="50" t="s">
        <v>350</v>
      </c>
      <c r="K46" s="50" t="s">
        <v>370</v>
      </c>
      <c r="L46" s="50" t="s">
        <v>13</v>
      </c>
      <c r="M46" s="50" t="s">
        <v>13</v>
      </c>
      <c r="N46" s="50" t="s">
        <v>13</v>
      </c>
      <c r="O46" s="50" t="s">
        <v>437</v>
      </c>
      <c r="P46" s="50" t="s">
        <v>13</v>
      </c>
      <c r="Q46" s="50" t="s">
        <v>598</v>
      </c>
      <c r="R46" s="50" t="s">
        <v>14</v>
      </c>
      <c r="S46" s="50" t="s">
        <v>599</v>
      </c>
      <c r="T46" s="50"/>
      <c r="U46" s="50" t="s">
        <v>433</v>
      </c>
      <c r="V46" s="50"/>
    </row>
    <row r="47" spans="1:22" ht="25.5" customHeight="1" x14ac:dyDescent="0.25">
      <c r="A47" s="86" t="s">
        <v>123</v>
      </c>
      <c r="B47" s="50" t="s">
        <v>23</v>
      </c>
      <c r="C47" s="50">
        <v>2018</v>
      </c>
      <c r="D47" s="54" t="s">
        <v>596</v>
      </c>
      <c r="E47" s="50" t="s">
        <v>399</v>
      </c>
      <c r="F47" s="50" t="s">
        <v>595</v>
      </c>
      <c r="G47" s="50" t="s">
        <v>806</v>
      </c>
      <c r="H47" s="50" t="s">
        <v>25</v>
      </c>
      <c r="I47" s="50" t="s">
        <v>7</v>
      </c>
      <c r="J47" s="50" t="s">
        <v>350</v>
      </c>
      <c r="K47" s="50" t="s">
        <v>377</v>
      </c>
      <c r="L47" s="50" t="s">
        <v>14</v>
      </c>
      <c r="M47" s="50" t="s">
        <v>14</v>
      </c>
      <c r="N47" s="50"/>
      <c r="O47" s="50"/>
      <c r="P47" s="50" t="s">
        <v>433</v>
      </c>
      <c r="Q47" s="50" t="s">
        <v>433</v>
      </c>
      <c r="R47" s="50" t="s">
        <v>433</v>
      </c>
      <c r="S47" s="50" t="s">
        <v>433</v>
      </c>
      <c r="T47" s="50" t="s">
        <v>433</v>
      </c>
      <c r="U47" s="50" t="s">
        <v>433</v>
      </c>
      <c r="V47" s="50" t="s">
        <v>781</v>
      </c>
    </row>
    <row r="48" spans="1:22" ht="25.5" customHeight="1" x14ac:dyDescent="0.25">
      <c r="A48" s="86" t="s">
        <v>123</v>
      </c>
      <c r="B48" s="50" t="s">
        <v>23</v>
      </c>
      <c r="C48" s="50">
        <v>2018</v>
      </c>
      <c r="D48" s="54" t="s">
        <v>306</v>
      </c>
      <c r="E48" s="50" t="s">
        <v>399</v>
      </c>
      <c r="F48" s="50" t="s">
        <v>255</v>
      </c>
      <c r="G48" s="50" t="s">
        <v>600</v>
      </c>
      <c r="H48" s="50" t="s">
        <v>25</v>
      </c>
      <c r="I48" s="50" t="s">
        <v>7</v>
      </c>
      <c r="J48" s="50" t="s">
        <v>350</v>
      </c>
      <c r="K48" s="50" t="s">
        <v>601</v>
      </c>
      <c r="L48" s="50" t="s">
        <v>14</v>
      </c>
      <c r="M48" s="50" t="s">
        <v>14</v>
      </c>
      <c r="N48" s="50"/>
      <c r="O48" s="50"/>
      <c r="P48" s="50" t="s">
        <v>433</v>
      </c>
      <c r="Q48" s="50" t="s">
        <v>433</v>
      </c>
      <c r="R48" s="50" t="s">
        <v>433</v>
      </c>
      <c r="S48" s="50" t="s">
        <v>433</v>
      </c>
      <c r="T48" s="50" t="s">
        <v>433</v>
      </c>
      <c r="U48" s="50" t="s">
        <v>433</v>
      </c>
      <c r="V48" s="50" t="s">
        <v>783</v>
      </c>
    </row>
    <row r="49" spans="1:22" ht="25.5" customHeight="1" x14ac:dyDescent="0.25">
      <c r="A49" s="86" t="s">
        <v>35</v>
      </c>
      <c r="B49" s="50" t="s">
        <v>23</v>
      </c>
      <c r="C49" s="50">
        <v>2017</v>
      </c>
      <c r="D49" s="54" t="s">
        <v>736</v>
      </c>
      <c r="E49" s="50" t="s">
        <v>299</v>
      </c>
      <c r="F49" s="50" t="s">
        <v>36</v>
      </c>
      <c r="G49" s="50" t="s">
        <v>37</v>
      </c>
      <c r="H49" s="50" t="s">
        <v>39</v>
      </c>
      <c r="I49" s="50" t="s">
        <v>10</v>
      </c>
      <c r="J49" s="50" t="s">
        <v>351</v>
      </c>
      <c r="K49" s="50" t="s">
        <v>366</v>
      </c>
      <c r="L49" s="50" t="s">
        <v>14</v>
      </c>
      <c r="M49" s="50" t="s">
        <v>13</v>
      </c>
      <c r="N49" s="50" t="s">
        <v>13</v>
      </c>
      <c r="O49" s="50" t="s">
        <v>619</v>
      </c>
      <c r="P49" s="50" t="s">
        <v>14</v>
      </c>
      <c r="Q49" s="50" t="s">
        <v>26</v>
      </c>
      <c r="R49" s="50" t="s">
        <v>14</v>
      </c>
      <c r="S49" s="50" t="s">
        <v>620</v>
      </c>
      <c r="T49" s="50"/>
      <c r="U49" s="50" t="s">
        <v>299</v>
      </c>
      <c r="V49" s="50"/>
    </row>
    <row r="50" spans="1:22" ht="25.5" customHeight="1" x14ac:dyDescent="0.25">
      <c r="A50" s="86" t="s">
        <v>35</v>
      </c>
      <c r="B50" s="50" t="s">
        <v>23</v>
      </c>
      <c r="C50" s="50">
        <v>2017</v>
      </c>
      <c r="D50" s="54" t="s">
        <v>734</v>
      </c>
      <c r="E50" s="50" t="s">
        <v>299</v>
      </c>
      <c r="F50" s="50" t="s">
        <v>38</v>
      </c>
      <c r="G50" s="50" t="s">
        <v>37</v>
      </c>
      <c r="H50" s="50" t="s">
        <v>39</v>
      </c>
      <c r="I50" s="50" t="s">
        <v>10</v>
      </c>
      <c r="J50" s="50" t="s">
        <v>351</v>
      </c>
      <c r="K50" s="50" t="s">
        <v>622</v>
      </c>
      <c r="L50" s="50" t="s">
        <v>14</v>
      </c>
      <c r="M50" s="50" t="s">
        <v>13</v>
      </c>
      <c r="N50" s="50" t="s">
        <v>13</v>
      </c>
      <c r="O50" s="50" t="s">
        <v>623</v>
      </c>
      <c r="P50" s="50" t="s">
        <v>14</v>
      </c>
      <c r="Q50" s="50" t="s">
        <v>64</v>
      </c>
      <c r="R50" s="50" t="s">
        <v>14</v>
      </c>
      <c r="S50" s="50" t="s">
        <v>798</v>
      </c>
      <c r="T50" s="50" t="s">
        <v>433</v>
      </c>
      <c r="U50" s="50" t="s">
        <v>299</v>
      </c>
      <c r="V50" s="50"/>
    </row>
    <row r="51" spans="1:22" ht="25.5" customHeight="1" x14ac:dyDescent="0.25">
      <c r="A51" s="86" t="s">
        <v>35</v>
      </c>
      <c r="B51" s="50" t="s">
        <v>23</v>
      </c>
      <c r="C51" s="50">
        <v>2017</v>
      </c>
      <c r="D51" s="54" t="s">
        <v>691</v>
      </c>
      <c r="E51" s="50" t="s">
        <v>299</v>
      </c>
      <c r="F51" s="50" t="s">
        <v>40</v>
      </c>
      <c r="G51" s="50" t="s">
        <v>37</v>
      </c>
      <c r="H51" s="50" t="s">
        <v>39</v>
      </c>
      <c r="I51" s="50" t="s">
        <v>7</v>
      </c>
      <c r="J51" s="50" t="s">
        <v>351</v>
      </c>
      <c r="K51" s="50" t="s">
        <v>367</v>
      </c>
      <c r="L51" s="50" t="s">
        <v>14</v>
      </c>
      <c r="M51" s="50" t="s">
        <v>14</v>
      </c>
      <c r="N51" s="50"/>
      <c r="O51" s="50"/>
      <c r="P51" s="50" t="s">
        <v>433</v>
      </c>
      <c r="Q51" s="50" t="s">
        <v>433</v>
      </c>
      <c r="R51" s="50" t="s">
        <v>433</v>
      </c>
      <c r="S51" s="50" t="s">
        <v>433</v>
      </c>
      <c r="T51" s="50" t="s">
        <v>433</v>
      </c>
      <c r="U51" s="50" t="s">
        <v>299</v>
      </c>
      <c r="V51" s="50"/>
    </row>
    <row r="52" spans="1:22" ht="25.5" customHeight="1" x14ac:dyDescent="0.25">
      <c r="A52" s="86" t="s">
        <v>35</v>
      </c>
      <c r="B52" s="50" t="s">
        <v>23</v>
      </c>
      <c r="C52" s="50">
        <v>2017</v>
      </c>
      <c r="D52" s="54" t="s">
        <v>692</v>
      </c>
      <c r="E52" s="50" t="s">
        <v>299</v>
      </c>
      <c r="F52" s="50" t="s">
        <v>40</v>
      </c>
      <c r="G52" s="50" t="s">
        <v>37</v>
      </c>
      <c r="H52" s="50" t="s">
        <v>39</v>
      </c>
      <c r="I52" s="50" t="s">
        <v>7</v>
      </c>
      <c r="J52" s="50" t="s">
        <v>351</v>
      </c>
      <c r="K52" s="50" t="s">
        <v>367</v>
      </c>
      <c r="L52" s="50" t="s">
        <v>14</v>
      </c>
      <c r="M52" s="50" t="s">
        <v>14</v>
      </c>
      <c r="N52" s="50"/>
      <c r="O52" s="50"/>
      <c r="P52" s="50" t="s">
        <v>433</v>
      </c>
      <c r="Q52" s="50" t="s">
        <v>433</v>
      </c>
      <c r="R52" s="50" t="s">
        <v>433</v>
      </c>
      <c r="S52" s="50" t="s">
        <v>433</v>
      </c>
      <c r="T52" s="50" t="s">
        <v>433</v>
      </c>
      <c r="U52" s="50" t="s">
        <v>299</v>
      </c>
      <c r="V52" s="50"/>
    </row>
    <row r="53" spans="1:22" ht="25.5" customHeight="1" x14ac:dyDescent="0.25">
      <c r="A53" s="86" t="s">
        <v>35</v>
      </c>
      <c r="B53" s="50" t="s">
        <v>298</v>
      </c>
      <c r="C53" s="50">
        <v>2018</v>
      </c>
      <c r="D53" s="54" t="s">
        <v>735</v>
      </c>
      <c r="E53" s="50" t="s">
        <v>299</v>
      </c>
      <c r="F53" s="50" t="s">
        <v>621</v>
      </c>
      <c r="G53" s="50" t="s">
        <v>37</v>
      </c>
      <c r="H53" s="50" t="s">
        <v>39</v>
      </c>
      <c r="I53" s="50" t="s">
        <v>10</v>
      </c>
      <c r="J53" s="50" t="s">
        <v>351</v>
      </c>
      <c r="K53" s="50" t="s">
        <v>622</v>
      </c>
      <c r="L53" s="50" t="s">
        <v>14</v>
      </c>
      <c r="M53" s="50" t="s">
        <v>13</v>
      </c>
      <c r="N53" s="50" t="s">
        <v>13</v>
      </c>
      <c r="O53" s="50" t="s">
        <v>623</v>
      </c>
      <c r="P53" s="50" t="s">
        <v>14</v>
      </c>
      <c r="Q53" s="50" t="s">
        <v>624</v>
      </c>
      <c r="R53" s="50" t="s">
        <v>14</v>
      </c>
      <c r="S53" s="50" t="s">
        <v>625</v>
      </c>
      <c r="T53" s="50"/>
      <c r="U53" s="50" t="s">
        <v>299</v>
      </c>
      <c r="V53" s="50"/>
    </row>
    <row r="54" spans="1:22" ht="25.5" customHeight="1" x14ac:dyDescent="0.25">
      <c r="A54" s="86" t="s">
        <v>35</v>
      </c>
      <c r="B54" s="50" t="s">
        <v>298</v>
      </c>
      <c r="C54" s="50">
        <v>2018</v>
      </c>
      <c r="D54" s="54" t="s">
        <v>643</v>
      </c>
      <c r="E54" s="50" t="s">
        <v>649</v>
      </c>
      <c r="F54" s="50" t="s">
        <v>268</v>
      </c>
      <c r="G54" s="50" t="s">
        <v>644</v>
      </c>
      <c r="H54" s="50" t="s">
        <v>39</v>
      </c>
      <c r="I54" s="50" t="s">
        <v>10</v>
      </c>
      <c r="J54" s="50" t="s">
        <v>351</v>
      </c>
      <c r="K54" s="50" t="s">
        <v>463</v>
      </c>
      <c r="L54" s="50" t="s">
        <v>13</v>
      </c>
      <c r="M54" s="50" t="s">
        <v>13</v>
      </c>
      <c r="N54" s="50" t="s">
        <v>13</v>
      </c>
      <c r="O54" s="50" t="s">
        <v>779</v>
      </c>
      <c r="P54" s="50" t="s">
        <v>13</v>
      </c>
      <c r="Q54" s="50" t="s">
        <v>300</v>
      </c>
      <c r="R54" s="50" t="s">
        <v>14</v>
      </c>
      <c r="S54" s="50" t="s">
        <v>645</v>
      </c>
      <c r="T54" s="50"/>
      <c r="U54" s="50" t="s">
        <v>649</v>
      </c>
      <c r="V54" s="50"/>
    </row>
    <row r="55" spans="1:22" ht="25.5" customHeight="1" x14ac:dyDescent="0.25">
      <c r="A55" s="86" t="s">
        <v>35</v>
      </c>
      <c r="B55" s="50" t="s">
        <v>23</v>
      </c>
      <c r="C55" s="50">
        <v>2018</v>
      </c>
      <c r="D55" s="54" t="s">
        <v>762</v>
      </c>
      <c r="E55" s="50" t="s">
        <v>399</v>
      </c>
      <c r="F55" s="50" t="s">
        <v>443</v>
      </c>
      <c r="G55" s="50" t="s">
        <v>37</v>
      </c>
      <c r="H55" s="50" t="s">
        <v>39</v>
      </c>
      <c r="I55" s="50" t="s">
        <v>444</v>
      </c>
      <c r="J55" s="50" t="s">
        <v>350</v>
      </c>
      <c r="K55" s="50" t="s">
        <v>445</v>
      </c>
      <c r="L55" s="50" t="s">
        <v>14</v>
      </c>
      <c r="M55" s="50" t="s">
        <v>14</v>
      </c>
      <c r="N55" s="50"/>
      <c r="O55" s="50"/>
      <c r="P55" s="50" t="s">
        <v>433</v>
      </c>
      <c r="Q55" s="50" t="s">
        <v>433</v>
      </c>
      <c r="R55" s="50" t="s">
        <v>433</v>
      </c>
      <c r="S55" s="50" t="s">
        <v>433</v>
      </c>
      <c r="T55" s="50" t="s">
        <v>433</v>
      </c>
      <c r="U55" s="50" t="s">
        <v>433</v>
      </c>
      <c r="V55" s="50"/>
    </row>
    <row r="56" spans="1:22" ht="25.5" customHeight="1" x14ac:dyDescent="0.25">
      <c r="A56" s="86" t="s">
        <v>35</v>
      </c>
      <c r="B56" s="50" t="s">
        <v>23</v>
      </c>
      <c r="C56" s="50">
        <v>2018</v>
      </c>
      <c r="D56" s="54" t="s">
        <v>761</v>
      </c>
      <c r="E56" s="50" t="s">
        <v>399</v>
      </c>
      <c r="F56" s="50" t="s">
        <v>446</v>
      </c>
      <c r="G56" s="50" t="s">
        <v>814</v>
      </c>
      <c r="H56" s="50" t="s">
        <v>39</v>
      </c>
      <c r="I56" s="50" t="s">
        <v>444</v>
      </c>
      <c r="J56" s="50" t="s">
        <v>350</v>
      </c>
      <c r="K56" s="50" t="s">
        <v>445</v>
      </c>
      <c r="L56" s="50" t="s">
        <v>14</v>
      </c>
      <c r="M56" s="50" t="s">
        <v>14</v>
      </c>
      <c r="N56" s="50"/>
      <c r="O56" s="50"/>
      <c r="P56" s="50" t="s">
        <v>433</v>
      </c>
      <c r="Q56" s="50" t="s">
        <v>433</v>
      </c>
      <c r="R56" s="50" t="s">
        <v>433</v>
      </c>
      <c r="S56" s="50" t="s">
        <v>433</v>
      </c>
      <c r="T56" s="50" t="s">
        <v>433</v>
      </c>
      <c r="U56" s="50" t="s">
        <v>433</v>
      </c>
      <c r="V56" s="50"/>
    </row>
    <row r="57" spans="1:22" ht="25.5" customHeight="1" x14ac:dyDescent="0.25">
      <c r="A57" s="86" t="s">
        <v>35</v>
      </c>
      <c r="B57" s="50" t="s">
        <v>23</v>
      </c>
      <c r="C57" s="50">
        <v>2018</v>
      </c>
      <c r="D57" s="54" t="s">
        <v>760</v>
      </c>
      <c r="E57" s="50" t="s">
        <v>399</v>
      </c>
      <c r="F57" s="50" t="s">
        <v>460</v>
      </c>
      <c r="G57" s="50" t="s">
        <v>37</v>
      </c>
      <c r="H57" s="50" t="s">
        <v>39</v>
      </c>
      <c r="I57" s="50" t="s">
        <v>444</v>
      </c>
      <c r="J57" s="50" t="s">
        <v>350</v>
      </c>
      <c r="K57" s="50" t="s">
        <v>445</v>
      </c>
      <c r="L57" s="50" t="s">
        <v>14</v>
      </c>
      <c r="M57" s="50" t="s">
        <v>14</v>
      </c>
      <c r="N57" s="50"/>
      <c r="O57" s="50"/>
      <c r="P57" s="50" t="s">
        <v>433</v>
      </c>
      <c r="Q57" s="50" t="s">
        <v>433</v>
      </c>
      <c r="R57" s="50" t="s">
        <v>433</v>
      </c>
      <c r="S57" s="50" t="s">
        <v>433</v>
      </c>
      <c r="T57" s="50" t="s">
        <v>433</v>
      </c>
      <c r="U57" s="50" t="s">
        <v>433</v>
      </c>
      <c r="V57" s="50"/>
    </row>
    <row r="58" spans="1:22" ht="25.5" customHeight="1" x14ac:dyDescent="0.25">
      <c r="A58" s="86" t="s">
        <v>35</v>
      </c>
      <c r="B58" s="50" t="s">
        <v>23</v>
      </c>
      <c r="C58" s="50">
        <v>2018</v>
      </c>
      <c r="D58" s="54" t="s">
        <v>753</v>
      </c>
      <c r="E58" s="50" t="s">
        <v>399</v>
      </c>
      <c r="F58" s="50" t="s">
        <v>489</v>
      </c>
      <c r="G58" s="50" t="s">
        <v>37</v>
      </c>
      <c r="H58" s="50" t="s">
        <v>39</v>
      </c>
      <c r="I58" s="50" t="s">
        <v>410</v>
      </c>
      <c r="J58" s="50" t="s">
        <v>351</v>
      </c>
      <c r="K58" s="50" t="s">
        <v>490</v>
      </c>
      <c r="L58" s="50" t="s">
        <v>13</v>
      </c>
      <c r="M58" s="50" t="s">
        <v>14</v>
      </c>
      <c r="N58" s="50"/>
      <c r="O58" s="50"/>
      <c r="P58" s="50" t="s">
        <v>433</v>
      </c>
      <c r="Q58" s="50" t="s">
        <v>433</v>
      </c>
      <c r="R58" s="50" t="s">
        <v>433</v>
      </c>
      <c r="S58" s="50" t="s">
        <v>433</v>
      </c>
      <c r="T58" s="50" t="s">
        <v>433</v>
      </c>
      <c r="U58" s="50" t="s">
        <v>433</v>
      </c>
      <c r="V58" s="50"/>
    </row>
    <row r="59" spans="1:22" ht="25.5" customHeight="1" x14ac:dyDescent="0.25">
      <c r="A59" s="86" t="s">
        <v>35</v>
      </c>
      <c r="B59" s="50" t="s">
        <v>23</v>
      </c>
      <c r="C59" s="50">
        <v>2018</v>
      </c>
      <c r="D59" s="54">
        <v>2377</v>
      </c>
      <c r="E59" s="50" t="s">
        <v>399</v>
      </c>
      <c r="F59" s="50" t="s">
        <v>491</v>
      </c>
      <c r="G59" s="50" t="s">
        <v>492</v>
      </c>
      <c r="H59" s="50" t="s">
        <v>39</v>
      </c>
      <c r="I59" s="50" t="s">
        <v>410</v>
      </c>
      <c r="J59" s="50" t="s">
        <v>351</v>
      </c>
      <c r="K59" s="50" t="s">
        <v>493</v>
      </c>
      <c r="L59" s="50" t="s">
        <v>13</v>
      </c>
      <c r="M59" s="50" t="s">
        <v>14</v>
      </c>
      <c r="N59" s="50"/>
      <c r="O59" s="50"/>
      <c r="P59" s="50" t="s">
        <v>433</v>
      </c>
      <c r="Q59" s="50" t="s">
        <v>433</v>
      </c>
      <c r="R59" s="50" t="s">
        <v>433</v>
      </c>
      <c r="S59" s="50" t="s">
        <v>433</v>
      </c>
      <c r="T59" s="50" t="s">
        <v>433</v>
      </c>
      <c r="U59" s="50" t="s">
        <v>433</v>
      </c>
      <c r="V59" s="50"/>
    </row>
    <row r="60" spans="1:22" ht="25.5" customHeight="1" x14ac:dyDescent="0.25">
      <c r="A60" s="86" t="s">
        <v>35</v>
      </c>
      <c r="B60" s="50" t="s">
        <v>23</v>
      </c>
      <c r="C60" s="50">
        <v>2018</v>
      </c>
      <c r="D60" s="54">
        <v>2459</v>
      </c>
      <c r="E60" s="50" t="s">
        <v>399</v>
      </c>
      <c r="F60" s="50" t="s">
        <v>472</v>
      </c>
      <c r="G60" s="50" t="s">
        <v>813</v>
      </c>
      <c r="H60" s="50" t="s">
        <v>39</v>
      </c>
      <c r="I60" s="50" t="s">
        <v>10</v>
      </c>
      <c r="J60" s="50" t="s">
        <v>351</v>
      </c>
      <c r="K60" s="50" t="s">
        <v>366</v>
      </c>
      <c r="L60" s="50" t="s">
        <v>13</v>
      </c>
      <c r="M60" s="50" t="s">
        <v>13</v>
      </c>
      <c r="N60" s="50" t="s">
        <v>13</v>
      </c>
      <c r="O60" s="50" t="s">
        <v>802</v>
      </c>
      <c r="P60" s="50" t="s">
        <v>14</v>
      </c>
      <c r="Q60" s="50"/>
      <c r="R60" s="50" t="s">
        <v>14</v>
      </c>
      <c r="S60" s="50" t="s">
        <v>767</v>
      </c>
      <c r="T60" s="50"/>
      <c r="U60" s="50" t="s">
        <v>433</v>
      </c>
      <c r="V60" s="50"/>
    </row>
    <row r="61" spans="1:22" ht="25.5" customHeight="1" x14ac:dyDescent="0.25">
      <c r="A61" s="86" t="s">
        <v>35</v>
      </c>
      <c r="B61" s="50" t="s">
        <v>23</v>
      </c>
      <c r="C61" s="50">
        <v>2018</v>
      </c>
      <c r="D61" s="54">
        <v>3309</v>
      </c>
      <c r="E61" s="50" t="s">
        <v>399</v>
      </c>
      <c r="F61" s="50" t="s">
        <v>41</v>
      </c>
      <c r="G61" s="50" t="s">
        <v>42</v>
      </c>
      <c r="H61" s="50" t="s">
        <v>25</v>
      </c>
      <c r="I61" s="50" t="s">
        <v>10</v>
      </c>
      <c r="J61" s="50" t="s">
        <v>436</v>
      </c>
      <c r="K61" s="50" t="s">
        <v>366</v>
      </c>
      <c r="L61" s="50" t="s">
        <v>13</v>
      </c>
      <c r="M61" s="50" t="s">
        <v>13</v>
      </c>
      <c r="N61" s="50" t="s">
        <v>13</v>
      </c>
      <c r="O61" s="50" t="s">
        <v>437</v>
      </c>
      <c r="P61" s="50" t="s">
        <v>14</v>
      </c>
      <c r="Q61" s="50" t="s">
        <v>792</v>
      </c>
      <c r="R61" s="50" t="s">
        <v>14</v>
      </c>
      <c r="S61" s="50" t="s">
        <v>796</v>
      </c>
      <c r="T61" s="50"/>
      <c r="U61" s="50" t="s">
        <v>435</v>
      </c>
      <c r="V61" s="50" t="s">
        <v>780</v>
      </c>
    </row>
    <row r="62" spans="1:22" ht="25.5" customHeight="1" x14ac:dyDescent="0.25">
      <c r="A62" s="86" t="s">
        <v>153</v>
      </c>
      <c r="B62" s="50" t="s">
        <v>298</v>
      </c>
      <c r="C62" s="50">
        <v>2018</v>
      </c>
      <c r="D62" s="54" t="s">
        <v>690</v>
      </c>
      <c r="E62" s="50" t="s">
        <v>400</v>
      </c>
      <c r="F62" s="50" t="s">
        <v>267</v>
      </c>
      <c r="G62" s="50" t="s">
        <v>85</v>
      </c>
      <c r="H62" s="50" t="s">
        <v>39</v>
      </c>
      <c r="I62" s="50" t="s">
        <v>7</v>
      </c>
      <c r="J62" s="50" t="s">
        <v>352</v>
      </c>
      <c r="K62" s="50" t="s">
        <v>363</v>
      </c>
      <c r="L62" s="50" t="s">
        <v>13</v>
      </c>
      <c r="M62" s="50" t="s">
        <v>14</v>
      </c>
      <c r="N62" s="50"/>
      <c r="O62" s="50"/>
      <c r="P62" s="50" t="s">
        <v>433</v>
      </c>
      <c r="Q62" s="50" t="s">
        <v>433</v>
      </c>
      <c r="R62" s="50" t="s">
        <v>433</v>
      </c>
      <c r="S62" s="50" t="s">
        <v>433</v>
      </c>
      <c r="T62" s="50" t="s">
        <v>433</v>
      </c>
      <c r="U62" s="50" t="s">
        <v>400</v>
      </c>
      <c r="V62" s="50"/>
    </row>
    <row r="63" spans="1:22" ht="25.5" customHeight="1" x14ac:dyDescent="0.25">
      <c r="A63" s="86" t="s">
        <v>153</v>
      </c>
      <c r="B63" s="50" t="s">
        <v>23</v>
      </c>
      <c r="C63" s="50">
        <v>2018</v>
      </c>
      <c r="D63" s="54">
        <v>3474</v>
      </c>
      <c r="E63" s="50" t="s">
        <v>399</v>
      </c>
      <c r="F63" s="50" t="s">
        <v>547</v>
      </c>
      <c r="G63" s="50" t="s">
        <v>548</v>
      </c>
      <c r="H63" s="50" t="s">
        <v>25</v>
      </c>
      <c r="I63" s="50" t="s">
        <v>6</v>
      </c>
      <c r="J63" s="50" t="s">
        <v>549</v>
      </c>
      <c r="K63" s="50" t="s">
        <v>365</v>
      </c>
      <c r="L63" s="50" t="s">
        <v>13</v>
      </c>
      <c r="M63" s="50" t="s">
        <v>13</v>
      </c>
      <c r="N63" s="50" t="s">
        <v>13</v>
      </c>
      <c r="O63" s="50" t="s">
        <v>437</v>
      </c>
      <c r="P63" s="50" t="s">
        <v>13</v>
      </c>
      <c r="Q63" s="50" t="s">
        <v>550</v>
      </c>
      <c r="R63" s="50" t="s">
        <v>13</v>
      </c>
      <c r="S63" s="50"/>
      <c r="T63" s="50" t="s">
        <v>551</v>
      </c>
      <c r="U63" s="50" t="s">
        <v>433</v>
      </c>
      <c r="V63" s="50"/>
    </row>
    <row r="64" spans="1:22" ht="25.5" customHeight="1" x14ac:dyDescent="0.25">
      <c r="A64" s="88" t="s">
        <v>194</v>
      </c>
      <c r="B64" s="50" t="s">
        <v>298</v>
      </c>
      <c r="C64" s="50">
        <v>2018</v>
      </c>
      <c r="D64" s="54" t="s">
        <v>732</v>
      </c>
      <c r="E64" s="50" t="s">
        <v>649</v>
      </c>
      <c r="F64" s="50" t="s">
        <v>286</v>
      </c>
      <c r="G64" s="50" t="s">
        <v>702</v>
      </c>
      <c r="H64" s="50" t="s">
        <v>39</v>
      </c>
      <c r="I64" s="50" t="s">
        <v>10</v>
      </c>
      <c r="J64" s="50" t="s">
        <v>354</v>
      </c>
      <c r="K64" s="50" t="s">
        <v>368</v>
      </c>
      <c r="L64" s="50" t="s">
        <v>14</v>
      </c>
      <c r="M64" s="50" t="s">
        <v>14</v>
      </c>
      <c r="N64" s="50"/>
      <c r="O64" s="50"/>
      <c r="P64" s="50"/>
      <c r="Q64" s="50"/>
      <c r="R64" s="50"/>
      <c r="S64" s="50"/>
      <c r="T64" s="50"/>
      <c r="U64" s="50" t="s">
        <v>649</v>
      </c>
      <c r="V64" s="50" t="s">
        <v>717</v>
      </c>
    </row>
    <row r="65" spans="1:22" ht="25.5" customHeight="1" x14ac:dyDescent="0.25">
      <c r="A65" s="88" t="s">
        <v>194</v>
      </c>
      <c r="B65" s="50" t="s">
        <v>298</v>
      </c>
      <c r="C65" s="50">
        <v>2018</v>
      </c>
      <c r="D65" s="54" t="s">
        <v>731</v>
      </c>
      <c r="E65" s="50" t="s">
        <v>649</v>
      </c>
      <c r="F65" s="50" t="s">
        <v>287</v>
      </c>
      <c r="G65" s="50" t="s">
        <v>702</v>
      </c>
      <c r="H65" s="50" t="s">
        <v>39</v>
      </c>
      <c r="I65" s="50" t="s">
        <v>10</v>
      </c>
      <c r="J65" s="50" t="s">
        <v>354</v>
      </c>
      <c r="K65" s="50" t="s">
        <v>368</v>
      </c>
      <c r="L65" s="50" t="s">
        <v>14</v>
      </c>
      <c r="M65" s="50" t="s">
        <v>14</v>
      </c>
      <c r="N65" s="50"/>
      <c r="O65" s="50"/>
      <c r="P65" s="50"/>
      <c r="Q65" s="50"/>
      <c r="R65" s="50"/>
      <c r="S65" s="50"/>
      <c r="T65" s="50"/>
      <c r="U65" s="50" t="s">
        <v>649</v>
      </c>
      <c r="V65" s="50" t="s">
        <v>717</v>
      </c>
    </row>
    <row r="66" spans="1:22" ht="25.5" customHeight="1" x14ac:dyDescent="0.25">
      <c r="A66" s="86" t="s">
        <v>194</v>
      </c>
      <c r="B66" s="50" t="s">
        <v>298</v>
      </c>
      <c r="C66" s="50">
        <v>2018</v>
      </c>
      <c r="D66" s="54">
        <v>1623</v>
      </c>
      <c r="E66" s="50" t="s">
        <v>649</v>
      </c>
      <c r="F66" s="50" t="s">
        <v>666</v>
      </c>
      <c r="G66" s="50" t="s">
        <v>667</v>
      </c>
      <c r="H66" s="50" t="s">
        <v>39</v>
      </c>
      <c r="I66" s="50" t="s">
        <v>10</v>
      </c>
      <c r="J66" s="50" t="s">
        <v>668</v>
      </c>
      <c r="K66" s="50" t="s">
        <v>669</v>
      </c>
      <c r="L66" s="50" t="s">
        <v>13</v>
      </c>
      <c r="M66" s="50" t="s">
        <v>13</v>
      </c>
      <c r="N66" s="50" t="s">
        <v>13</v>
      </c>
      <c r="O66" s="50" t="s">
        <v>483</v>
      </c>
      <c r="P66" s="50" t="s">
        <v>13</v>
      </c>
      <c r="Q66" s="50" t="s">
        <v>791</v>
      </c>
      <c r="R66" s="50" t="s">
        <v>13</v>
      </c>
      <c r="S66" s="50"/>
      <c r="T66" s="50" t="s">
        <v>791</v>
      </c>
      <c r="U66" s="50" t="s">
        <v>649</v>
      </c>
      <c r="V66" s="50" t="s">
        <v>788</v>
      </c>
    </row>
    <row r="67" spans="1:22" ht="25.5" customHeight="1" x14ac:dyDescent="0.25">
      <c r="A67" s="86" t="s">
        <v>194</v>
      </c>
      <c r="B67" s="50" t="s">
        <v>23</v>
      </c>
      <c r="C67" s="50">
        <v>2018</v>
      </c>
      <c r="D67" s="54" t="s">
        <v>745</v>
      </c>
      <c r="E67" s="50" t="s">
        <v>399</v>
      </c>
      <c r="F67" s="50" t="s">
        <v>516</v>
      </c>
      <c r="G67" s="50" t="s">
        <v>815</v>
      </c>
      <c r="H67" s="50" t="s">
        <v>39</v>
      </c>
      <c r="I67" s="50" t="s">
        <v>10</v>
      </c>
      <c r="J67" s="50" t="s">
        <v>353</v>
      </c>
      <c r="K67" s="50" t="s">
        <v>368</v>
      </c>
      <c r="L67" s="50" t="s">
        <v>13</v>
      </c>
      <c r="M67" s="50" t="s">
        <v>13</v>
      </c>
      <c r="N67" s="50" t="s">
        <v>13</v>
      </c>
      <c r="O67" s="50" t="s">
        <v>437</v>
      </c>
      <c r="P67" s="50" t="s">
        <v>13</v>
      </c>
      <c r="Q67" s="50" t="s">
        <v>517</v>
      </c>
      <c r="R67" s="50" t="s">
        <v>13</v>
      </c>
      <c r="S67" s="50"/>
      <c r="T67" s="50" t="s">
        <v>518</v>
      </c>
      <c r="U67" s="50" t="s">
        <v>433</v>
      </c>
      <c r="V67" s="50"/>
    </row>
    <row r="68" spans="1:22" ht="25.5" customHeight="1" x14ac:dyDescent="0.25">
      <c r="A68" s="86" t="s">
        <v>194</v>
      </c>
      <c r="B68" s="50" t="s">
        <v>23</v>
      </c>
      <c r="C68" s="50">
        <v>2018</v>
      </c>
      <c r="D68" s="54" t="s">
        <v>743</v>
      </c>
      <c r="E68" s="50" t="s">
        <v>399</v>
      </c>
      <c r="F68" s="50" t="s">
        <v>528</v>
      </c>
      <c r="G68" s="50" t="s">
        <v>644</v>
      </c>
      <c r="H68" s="50" t="s">
        <v>39</v>
      </c>
      <c r="I68" s="50" t="s">
        <v>10</v>
      </c>
      <c r="J68" s="50" t="s">
        <v>351</v>
      </c>
      <c r="K68" s="50" t="s">
        <v>377</v>
      </c>
      <c r="L68" s="50" t="s">
        <v>13</v>
      </c>
      <c r="M68" s="50" t="s">
        <v>13</v>
      </c>
      <c r="N68" s="50" t="s">
        <v>13</v>
      </c>
      <c r="O68" s="50" t="s">
        <v>437</v>
      </c>
      <c r="P68" s="50" t="s">
        <v>13</v>
      </c>
      <c r="Q68" s="50" t="s">
        <v>532</v>
      </c>
      <c r="R68" s="50" t="s">
        <v>13</v>
      </c>
      <c r="S68" s="50"/>
      <c r="T68" s="50" t="s">
        <v>518</v>
      </c>
      <c r="U68" s="50" t="s">
        <v>433</v>
      </c>
      <c r="V68" s="50"/>
    </row>
    <row r="69" spans="1:22" ht="25.5" customHeight="1" x14ac:dyDescent="0.25">
      <c r="A69" s="86" t="s">
        <v>194</v>
      </c>
      <c r="B69" s="50" t="s">
        <v>23</v>
      </c>
      <c r="C69" s="50">
        <v>2018</v>
      </c>
      <c r="D69" s="54" t="s">
        <v>742</v>
      </c>
      <c r="E69" s="50" t="s">
        <v>399</v>
      </c>
      <c r="F69" s="50" t="s">
        <v>529</v>
      </c>
      <c r="G69" s="50" t="s">
        <v>644</v>
      </c>
      <c r="H69" s="50" t="s">
        <v>39</v>
      </c>
      <c r="I69" s="50" t="s">
        <v>10</v>
      </c>
      <c r="J69" s="50" t="s">
        <v>351</v>
      </c>
      <c r="K69" s="50" t="s">
        <v>377</v>
      </c>
      <c r="L69" s="50" t="s">
        <v>13</v>
      </c>
      <c r="M69" s="50" t="s">
        <v>13</v>
      </c>
      <c r="N69" s="50" t="s">
        <v>13</v>
      </c>
      <c r="O69" s="50" t="s">
        <v>437</v>
      </c>
      <c r="P69" s="50" t="s">
        <v>13</v>
      </c>
      <c r="Q69" s="50" t="s">
        <v>530</v>
      </c>
      <c r="R69" s="50" t="s">
        <v>13</v>
      </c>
      <c r="S69" s="50"/>
      <c r="T69" s="50" t="s">
        <v>518</v>
      </c>
      <c r="U69" s="50" t="s">
        <v>433</v>
      </c>
      <c r="V69" s="50"/>
    </row>
    <row r="70" spans="1:22" ht="25.5" customHeight="1" x14ac:dyDescent="0.25">
      <c r="A70" s="86" t="s">
        <v>194</v>
      </c>
      <c r="B70" s="50" t="s">
        <v>23</v>
      </c>
      <c r="C70" s="50">
        <v>2018</v>
      </c>
      <c r="D70" s="54" t="s">
        <v>741</v>
      </c>
      <c r="E70" s="50" t="s">
        <v>399</v>
      </c>
      <c r="F70" s="50" t="s">
        <v>531</v>
      </c>
      <c r="G70" s="50" t="s">
        <v>644</v>
      </c>
      <c r="H70" s="50" t="s">
        <v>39</v>
      </c>
      <c r="I70" s="50" t="s">
        <v>10</v>
      </c>
      <c r="J70" s="50" t="s">
        <v>353</v>
      </c>
      <c r="K70" s="50" t="s">
        <v>377</v>
      </c>
      <c r="L70" s="50" t="s">
        <v>13</v>
      </c>
      <c r="M70" s="50" t="s">
        <v>13</v>
      </c>
      <c r="N70" s="50" t="s">
        <v>13</v>
      </c>
      <c r="O70" s="50" t="s">
        <v>437</v>
      </c>
      <c r="P70" s="50" t="s">
        <v>13</v>
      </c>
      <c r="Q70" s="50" t="s">
        <v>532</v>
      </c>
      <c r="R70" s="50" t="s">
        <v>13</v>
      </c>
      <c r="S70" s="50"/>
      <c r="T70" s="50" t="s">
        <v>518</v>
      </c>
      <c r="U70" s="50" t="s">
        <v>433</v>
      </c>
      <c r="V70" s="50"/>
    </row>
    <row r="71" spans="1:22" ht="25.5" customHeight="1" x14ac:dyDescent="0.25">
      <c r="A71" s="86" t="s">
        <v>194</v>
      </c>
      <c r="B71" s="50" t="s">
        <v>23</v>
      </c>
      <c r="C71" s="50">
        <v>2018</v>
      </c>
      <c r="D71" s="54" t="s">
        <v>740</v>
      </c>
      <c r="E71" s="50" t="s">
        <v>399</v>
      </c>
      <c r="F71" s="50" t="s">
        <v>533</v>
      </c>
      <c r="G71" s="50" t="s">
        <v>644</v>
      </c>
      <c r="H71" s="50" t="s">
        <v>39</v>
      </c>
      <c r="I71" s="50" t="s">
        <v>10</v>
      </c>
      <c r="J71" s="50" t="s">
        <v>353</v>
      </c>
      <c r="K71" s="50" t="s">
        <v>377</v>
      </c>
      <c r="L71" s="50" t="s">
        <v>13</v>
      </c>
      <c r="M71" s="50" t="s">
        <v>13</v>
      </c>
      <c r="N71" s="50" t="s">
        <v>13</v>
      </c>
      <c r="O71" s="50" t="s">
        <v>437</v>
      </c>
      <c r="P71" s="50" t="s">
        <v>13</v>
      </c>
      <c r="Q71" s="50" t="s">
        <v>803</v>
      </c>
      <c r="R71" s="50" t="s">
        <v>13</v>
      </c>
      <c r="S71" s="50" t="s">
        <v>26</v>
      </c>
      <c r="T71" s="50" t="s">
        <v>797</v>
      </c>
      <c r="U71" s="50" t="s">
        <v>433</v>
      </c>
      <c r="V71" s="50"/>
    </row>
    <row r="72" spans="1:22" ht="25.5" customHeight="1" x14ac:dyDescent="0.25">
      <c r="A72" s="88" t="s">
        <v>96</v>
      </c>
      <c r="B72" s="50" t="s">
        <v>23</v>
      </c>
      <c r="C72" s="50">
        <v>2017</v>
      </c>
      <c r="D72" s="54" t="s">
        <v>729</v>
      </c>
      <c r="E72" s="50" t="s">
        <v>299</v>
      </c>
      <c r="F72" s="50" t="s">
        <v>243</v>
      </c>
      <c r="G72" s="50" t="s">
        <v>98</v>
      </c>
      <c r="H72" s="50" t="s">
        <v>39</v>
      </c>
      <c r="I72" s="50" t="s">
        <v>5</v>
      </c>
      <c r="J72" s="50" t="s">
        <v>356</v>
      </c>
      <c r="K72" s="50" t="s">
        <v>361</v>
      </c>
      <c r="L72" s="50" t="s">
        <v>14</v>
      </c>
      <c r="M72" s="50" t="s">
        <v>722</v>
      </c>
      <c r="N72" s="50" t="s">
        <v>13</v>
      </c>
      <c r="O72" s="50" t="s">
        <v>483</v>
      </c>
      <c r="P72" s="50" t="s">
        <v>13</v>
      </c>
      <c r="Q72" s="50" t="s">
        <v>724</v>
      </c>
      <c r="R72" s="50" t="s">
        <v>13</v>
      </c>
      <c r="S72" s="50"/>
      <c r="T72" s="50" t="s">
        <v>333</v>
      </c>
      <c r="U72" s="50" t="s">
        <v>299</v>
      </c>
      <c r="V72" s="50"/>
    </row>
    <row r="73" spans="1:22" ht="25.5" customHeight="1" x14ac:dyDescent="0.25">
      <c r="A73" s="86" t="s">
        <v>96</v>
      </c>
      <c r="B73" s="50" t="s">
        <v>23</v>
      </c>
      <c r="C73" s="50">
        <v>2017</v>
      </c>
      <c r="D73" s="54">
        <v>3319</v>
      </c>
      <c r="E73" s="50" t="s">
        <v>400</v>
      </c>
      <c r="F73" s="50" t="s">
        <v>245</v>
      </c>
      <c r="G73" s="50" t="s">
        <v>808</v>
      </c>
      <c r="H73" s="50" t="s">
        <v>25</v>
      </c>
      <c r="I73" s="50" t="s">
        <v>7</v>
      </c>
      <c r="J73" s="50" t="s">
        <v>353</v>
      </c>
      <c r="K73" s="50" t="s">
        <v>646</v>
      </c>
      <c r="L73" s="50" t="s">
        <v>14</v>
      </c>
      <c r="M73" s="50" t="s">
        <v>14</v>
      </c>
      <c r="N73" s="50"/>
      <c r="O73" s="50"/>
      <c r="P73" s="50" t="s">
        <v>433</v>
      </c>
      <c r="Q73" s="50" t="s">
        <v>433</v>
      </c>
      <c r="R73" s="50" t="s">
        <v>433</v>
      </c>
      <c r="S73" s="50" t="s">
        <v>433</v>
      </c>
      <c r="T73" s="50" t="s">
        <v>433</v>
      </c>
      <c r="U73" s="50" t="s">
        <v>400</v>
      </c>
      <c r="V73" s="50"/>
    </row>
    <row r="74" spans="1:22" ht="25.5" customHeight="1" x14ac:dyDescent="0.25">
      <c r="A74" s="86" t="s">
        <v>96</v>
      </c>
      <c r="B74" s="50" t="s">
        <v>23</v>
      </c>
      <c r="C74" s="50">
        <v>2017</v>
      </c>
      <c r="D74" s="54">
        <v>3324</v>
      </c>
      <c r="E74" s="50" t="s">
        <v>400</v>
      </c>
      <c r="F74" s="50" t="s">
        <v>246</v>
      </c>
      <c r="G74" s="50" t="s">
        <v>808</v>
      </c>
      <c r="H74" s="50" t="s">
        <v>25</v>
      </c>
      <c r="I74" s="50" t="s">
        <v>7</v>
      </c>
      <c r="J74" s="50" t="s">
        <v>353</v>
      </c>
      <c r="K74" s="50" t="s">
        <v>646</v>
      </c>
      <c r="L74" s="50" t="s">
        <v>14</v>
      </c>
      <c r="M74" s="50" t="s">
        <v>14</v>
      </c>
      <c r="N74" s="50"/>
      <c r="O74" s="50"/>
      <c r="P74" s="50" t="s">
        <v>433</v>
      </c>
      <c r="Q74" s="50" t="s">
        <v>433</v>
      </c>
      <c r="R74" s="50" t="s">
        <v>433</v>
      </c>
      <c r="S74" s="50" t="s">
        <v>433</v>
      </c>
      <c r="T74" s="50" t="s">
        <v>433</v>
      </c>
      <c r="U74" s="50" t="s">
        <v>400</v>
      </c>
      <c r="V74" s="50"/>
    </row>
    <row r="75" spans="1:22" ht="25.5" customHeight="1" x14ac:dyDescent="0.25">
      <c r="A75" s="86" t="s">
        <v>96</v>
      </c>
      <c r="B75" s="50" t="s">
        <v>23</v>
      </c>
      <c r="C75" s="50">
        <v>2017</v>
      </c>
      <c r="D75" s="54">
        <v>3325</v>
      </c>
      <c r="E75" s="50" t="s">
        <v>400</v>
      </c>
      <c r="F75" s="50" t="s">
        <v>247</v>
      </c>
      <c r="G75" s="50" t="s">
        <v>808</v>
      </c>
      <c r="H75" s="50" t="s">
        <v>25</v>
      </c>
      <c r="I75" s="50" t="s">
        <v>7</v>
      </c>
      <c r="J75" s="50" t="s">
        <v>353</v>
      </c>
      <c r="K75" s="50" t="s">
        <v>646</v>
      </c>
      <c r="L75" s="50" t="s">
        <v>14</v>
      </c>
      <c r="M75" s="50" t="s">
        <v>14</v>
      </c>
      <c r="N75" s="50"/>
      <c r="O75" s="50"/>
      <c r="P75" s="50" t="s">
        <v>433</v>
      </c>
      <c r="Q75" s="50" t="s">
        <v>433</v>
      </c>
      <c r="R75" s="50" t="s">
        <v>433</v>
      </c>
      <c r="S75" s="50" t="s">
        <v>433</v>
      </c>
      <c r="T75" s="50" t="s">
        <v>433</v>
      </c>
      <c r="U75" s="50" t="s">
        <v>400</v>
      </c>
      <c r="V75" s="50"/>
    </row>
    <row r="76" spans="1:22" ht="25.5" customHeight="1" x14ac:dyDescent="0.25">
      <c r="A76" s="86" t="s">
        <v>96</v>
      </c>
      <c r="B76" s="50" t="s">
        <v>23</v>
      </c>
      <c r="C76" s="50">
        <v>2017</v>
      </c>
      <c r="D76" s="54">
        <v>3326</v>
      </c>
      <c r="E76" s="50" t="s">
        <v>400</v>
      </c>
      <c r="F76" s="50" t="s">
        <v>248</v>
      </c>
      <c r="G76" s="50" t="s">
        <v>808</v>
      </c>
      <c r="H76" s="50" t="s">
        <v>25</v>
      </c>
      <c r="I76" s="50" t="s">
        <v>7</v>
      </c>
      <c r="J76" s="50" t="s">
        <v>353</v>
      </c>
      <c r="K76" s="50" t="s">
        <v>646</v>
      </c>
      <c r="L76" s="50" t="s">
        <v>14</v>
      </c>
      <c r="M76" s="50" t="s">
        <v>14</v>
      </c>
      <c r="N76" s="50"/>
      <c r="O76" s="50"/>
      <c r="P76" s="50" t="s">
        <v>433</v>
      </c>
      <c r="Q76" s="50" t="s">
        <v>433</v>
      </c>
      <c r="R76" s="50" t="s">
        <v>433</v>
      </c>
      <c r="S76" s="50" t="s">
        <v>433</v>
      </c>
      <c r="T76" s="50" t="s">
        <v>433</v>
      </c>
      <c r="U76" s="50" t="s">
        <v>400</v>
      </c>
      <c r="V76" s="50"/>
    </row>
    <row r="77" spans="1:22" ht="25.5" customHeight="1" x14ac:dyDescent="0.25">
      <c r="A77" s="88" t="s">
        <v>96</v>
      </c>
      <c r="B77" s="50" t="s">
        <v>298</v>
      </c>
      <c r="C77" s="50">
        <v>2018</v>
      </c>
      <c r="D77" s="54" t="s">
        <v>727</v>
      </c>
      <c r="E77" s="50" t="s">
        <v>649</v>
      </c>
      <c r="F77" s="50" t="s">
        <v>292</v>
      </c>
      <c r="G77" s="50" t="s">
        <v>206</v>
      </c>
      <c r="H77" s="50" t="s">
        <v>39</v>
      </c>
      <c r="I77" s="50" t="s">
        <v>5</v>
      </c>
      <c r="J77" s="50" t="s">
        <v>350</v>
      </c>
      <c r="K77" s="50" t="s">
        <v>361</v>
      </c>
      <c r="L77" s="50" t="s">
        <v>13</v>
      </c>
      <c r="M77" s="50" t="s">
        <v>722</v>
      </c>
      <c r="N77" s="50" t="s">
        <v>13</v>
      </c>
      <c r="O77" s="50" t="s">
        <v>437</v>
      </c>
      <c r="P77" s="50" t="s">
        <v>13</v>
      </c>
      <c r="Q77" s="50" t="s">
        <v>333</v>
      </c>
      <c r="R77" s="50" t="s">
        <v>13</v>
      </c>
      <c r="S77" s="50"/>
      <c r="T77" s="50" t="s">
        <v>333</v>
      </c>
      <c r="U77" s="50" t="s">
        <v>649</v>
      </c>
      <c r="V77" s="50" t="s">
        <v>719</v>
      </c>
    </row>
    <row r="78" spans="1:22" ht="25.5" customHeight="1" x14ac:dyDescent="0.25">
      <c r="A78" s="88" t="s">
        <v>96</v>
      </c>
      <c r="B78" s="50" t="s">
        <v>298</v>
      </c>
      <c r="C78" s="50">
        <v>2018</v>
      </c>
      <c r="D78" s="54" t="s">
        <v>726</v>
      </c>
      <c r="E78" s="50" t="s">
        <v>649</v>
      </c>
      <c r="F78" s="50" t="s">
        <v>293</v>
      </c>
      <c r="G78" s="50" t="s">
        <v>206</v>
      </c>
      <c r="H78" s="50" t="s">
        <v>39</v>
      </c>
      <c r="I78" s="50" t="s">
        <v>5</v>
      </c>
      <c r="J78" s="50" t="s">
        <v>350</v>
      </c>
      <c r="K78" s="50" t="s">
        <v>361</v>
      </c>
      <c r="L78" s="50" t="s">
        <v>14</v>
      </c>
      <c r="M78" s="50" t="s">
        <v>722</v>
      </c>
      <c r="N78" s="50" t="s">
        <v>13</v>
      </c>
      <c r="O78" s="50" t="s">
        <v>437</v>
      </c>
      <c r="P78" s="50" t="s">
        <v>13</v>
      </c>
      <c r="Q78" s="50" t="s">
        <v>333</v>
      </c>
      <c r="R78" s="50" t="s">
        <v>13</v>
      </c>
      <c r="S78" s="50"/>
      <c r="T78" s="50" t="s">
        <v>333</v>
      </c>
      <c r="U78" s="50" t="s">
        <v>649</v>
      </c>
      <c r="V78" s="50" t="s">
        <v>721</v>
      </c>
    </row>
    <row r="79" spans="1:22" ht="25.5" customHeight="1" x14ac:dyDescent="0.25">
      <c r="A79" s="88" t="s">
        <v>96</v>
      </c>
      <c r="B79" s="50" t="s">
        <v>298</v>
      </c>
      <c r="C79" s="50">
        <v>2018</v>
      </c>
      <c r="D79" s="54" t="s">
        <v>730</v>
      </c>
      <c r="E79" s="50" t="s">
        <v>649</v>
      </c>
      <c r="F79" s="50" t="s">
        <v>294</v>
      </c>
      <c r="G79" s="50" t="s">
        <v>702</v>
      </c>
      <c r="H79" s="50" t="s">
        <v>39</v>
      </c>
      <c r="I79" s="50" t="s">
        <v>5</v>
      </c>
      <c r="J79" s="50" t="s">
        <v>351</v>
      </c>
      <c r="K79" s="50" t="s">
        <v>361</v>
      </c>
      <c r="L79" s="50" t="s">
        <v>13</v>
      </c>
      <c r="M79" s="50" t="s">
        <v>13</v>
      </c>
      <c r="N79" s="50" t="s">
        <v>13</v>
      </c>
      <c r="O79" s="50" t="s">
        <v>437</v>
      </c>
      <c r="P79" s="50" t="s">
        <v>13</v>
      </c>
      <c r="Q79" s="50" t="s">
        <v>723</v>
      </c>
      <c r="R79" s="50" t="s">
        <v>13</v>
      </c>
      <c r="S79" s="50"/>
      <c r="T79" s="50" t="s">
        <v>723</v>
      </c>
      <c r="U79" s="50" t="s">
        <v>649</v>
      </c>
      <c r="V79" s="50" t="s">
        <v>719</v>
      </c>
    </row>
    <row r="80" spans="1:22" ht="25.5" customHeight="1" x14ac:dyDescent="0.25">
      <c r="A80" s="86" t="s">
        <v>96</v>
      </c>
      <c r="B80" s="50" t="s">
        <v>298</v>
      </c>
      <c r="C80" s="50">
        <v>2018</v>
      </c>
      <c r="D80" s="54" t="s">
        <v>680</v>
      </c>
      <c r="E80" s="50" t="s">
        <v>649</v>
      </c>
      <c r="F80" s="50" t="s">
        <v>295</v>
      </c>
      <c r="G80" s="50" t="s">
        <v>681</v>
      </c>
      <c r="H80" s="50" t="s">
        <v>39</v>
      </c>
      <c r="I80" s="50" t="s">
        <v>5</v>
      </c>
      <c r="J80" s="50" t="s">
        <v>351</v>
      </c>
      <c r="K80" s="50" t="s">
        <v>361</v>
      </c>
      <c r="L80" s="50" t="s">
        <v>14</v>
      </c>
      <c r="M80" s="50" t="s">
        <v>14</v>
      </c>
      <c r="N80" s="50"/>
      <c r="O80" s="50"/>
      <c r="P80" s="50" t="s">
        <v>433</v>
      </c>
      <c r="Q80" s="50" t="s">
        <v>433</v>
      </c>
      <c r="R80" s="50" t="s">
        <v>433</v>
      </c>
      <c r="S80" s="50" t="s">
        <v>433</v>
      </c>
      <c r="T80" s="50" t="s">
        <v>433</v>
      </c>
      <c r="U80" s="50" t="s">
        <v>649</v>
      </c>
      <c r="V80" s="50" t="s">
        <v>682</v>
      </c>
    </row>
    <row r="81" spans="1:22" ht="25.5" customHeight="1" x14ac:dyDescent="0.25">
      <c r="A81" s="86" t="s">
        <v>96</v>
      </c>
      <c r="B81" s="50" t="s">
        <v>298</v>
      </c>
      <c r="C81" s="50">
        <v>2018</v>
      </c>
      <c r="D81" s="54" t="s">
        <v>683</v>
      </c>
      <c r="E81" s="50" t="s">
        <v>649</v>
      </c>
      <c r="F81" s="50" t="s">
        <v>242</v>
      </c>
      <c r="G81" s="50" t="s">
        <v>94</v>
      </c>
      <c r="H81" s="50" t="s">
        <v>39</v>
      </c>
      <c r="I81" s="50" t="s">
        <v>7</v>
      </c>
      <c r="J81" s="50" t="s">
        <v>352</v>
      </c>
      <c r="K81" s="50" t="s">
        <v>684</v>
      </c>
      <c r="L81" s="50" t="s">
        <v>14</v>
      </c>
      <c r="M81" s="50" t="s">
        <v>14</v>
      </c>
      <c r="N81" s="50"/>
      <c r="O81" s="50"/>
      <c r="P81" s="50" t="s">
        <v>433</v>
      </c>
      <c r="Q81" s="50" t="s">
        <v>433</v>
      </c>
      <c r="R81" s="50" t="s">
        <v>433</v>
      </c>
      <c r="S81" s="50" t="s">
        <v>433</v>
      </c>
      <c r="T81" s="50" t="s">
        <v>433</v>
      </c>
      <c r="U81" s="50" t="s">
        <v>649</v>
      </c>
      <c r="V81" s="50" t="s">
        <v>685</v>
      </c>
    </row>
    <row r="82" spans="1:22" ht="25.5" customHeight="1" x14ac:dyDescent="0.25">
      <c r="A82" s="88" t="s">
        <v>96</v>
      </c>
      <c r="B82" s="50" t="s">
        <v>298</v>
      </c>
      <c r="C82" s="50">
        <v>2018</v>
      </c>
      <c r="D82" s="54" t="s">
        <v>728</v>
      </c>
      <c r="E82" s="50" t="s">
        <v>649</v>
      </c>
      <c r="F82" s="50" t="s">
        <v>296</v>
      </c>
      <c r="G82" s="50" t="s">
        <v>702</v>
      </c>
      <c r="H82" s="50" t="s">
        <v>39</v>
      </c>
      <c r="I82" s="50" t="s">
        <v>5</v>
      </c>
      <c r="J82" s="50" t="s">
        <v>353</v>
      </c>
      <c r="K82" s="50" t="s">
        <v>361</v>
      </c>
      <c r="L82" s="50" t="s">
        <v>14</v>
      </c>
      <c r="M82" s="50" t="s">
        <v>13</v>
      </c>
      <c r="N82" s="50" t="s">
        <v>13</v>
      </c>
      <c r="O82" s="50" t="s">
        <v>437</v>
      </c>
      <c r="P82" s="50" t="s">
        <v>13</v>
      </c>
      <c r="Q82" s="50" t="s">
        <v>725</v>
      </c>
      <c r="R82" s="50" t="s">
        <v>13</v>
      </c>
      <c r="S82" s="50"/>
      <c r="T82" s="50" t="s">
        <v>725</v>
      </c>
      <c r="U82" s="50" t="s">
        <v>649</v>
      </c>
      <c r="V82" s="50" t="s">
        <v>721</v>
      </c>
    </row>
    <row r="83" spans="1:22" ht="25.5" customHeight="1" x14ac:dyDescent="0.25">
      <c r="A83" s="86" t="s">
        <v>96</v>
      </c>
      <c r="B83" s="50" t="s">
        <v>298</v>
      </c>
      <c r="C83" s="50">
        <v>2018</v>
      </c>
      <c r="D83" s="54" t="s">
        <v>662</v>
      </c>
      <c r="E83" s="50" t="s">
        <v>649</v>
      </c>
      <c r="F83" s="50" t="s">
        <v>297</v>
      </c>
      <c r="G83" s="50" t="s">
        <v>663</v>
      </c>
      <c r="H83" s="50" t="s">
        <v>39</v>
      </c>
      <c r="I83" s="50" t="s">
        <v>5</v>
      </c>
      <c r="J83" s="50" t="s">
        <v>355</v>
      </c>
      <c r="K83" s="50" t="s">
        <v>361</v>
      </c>
      <c r="L83" s="50" t="s">
        <v>13</v>
      </c>
      <c r="M83" s="50" t="s">
        <v>14</v>
      </c>
      <c r="N83" s="50"/>
      <c r="O83" s="50"/>
      <c r="P83" s="50" t="s">
        <v>664</v>
      </c>
      <c r="Q83" s="50" t="s">
        <v>665</v>
      </c>
      <c r="R83" s="50" t="s">
        <v>14</v>
      </c>
      <c r="S83" s="50" t="s">
        <v>665</v>
      </c>
      <c r="T83" s="50"/>
      <c r="U83" s="50" t="s">
        <v>649</v>
      </c>
      <c r="V83" s="50" t="s">
        <v>787</v>
      </c>
    </row>
    <row r="84" spans="1:22" ht="25.5" customHeight="1" x14ac:dyDescent="0.25">
      <c r="A84" s="86" t="s">
        <v>96</v>
      </c>
      <c r="B84" s="50" t="s">
        <v>298</v>
      </c>
      <c r="C84" s="50">
        <v>2018</v>
      </c>
      <c r="D84" s="54">
        <v>2548</v>
      </c>
      <c r="E84" s="50" t="s">
        <v>649</v>
      </c>
      <c r="F84" s="50" t="s">
        <v>650</v>
      </c>
      <c r="G84" s="50" t="s">
        <v>651</v>
      </c>
      <c r="H84" s="50" t="s">
        <v>39</v>
      </c>
      <c r="I84" s="50" t="s">
        <v>5</v>
      </c>
      <c r="J84" s="50" t="s">
        <v>351</v>
      </c>
      <c r="K84" s="50" t="s">
        <v>361</v>
      </c>
      <c r="L84" s="50" t="s">
        <v>14</v>
      </c>
      <c r="M84" s="50" t="s">
        <v>13</v>
      </c>
      <c r="N84" s="50" t="s">
        <v>13</v>
      </c>
      <c r="O84" s="50" t="s">
        <v>437</v>
      </c>
      <c r="P84" s="50" t="s">
        <v>13</v>
      </c>
      <c r="Q84" s="50" t="s">
        <v>652</v>
      </c>
      <c r="R84" s="50" t="s">
        <v>13</v>
      </c>
      <c r="S84" s="50"/>
      <c r="T84" s="50" t="s">
        <v>653</v>
      </c>
      <c r="U84" s="50" t="s">
        <v>649</v>
      </c>
      <c r="V84" s="50" t="s">
        <v>654</v>
      </c>
    </row>
    <row r="85" spans="1:22" ht="25.5" customHeight="1" x14ac:dyDescent="0.25">
      <c r="A85" s="86" t="s">
        <v>96</v>
      </c>
      <c r="B85" s="50" t="s">
        <v>298</v>
      </c>
      <c r="C85" s="50">
        <v>2018</v>
      </c>
      <c r="D85" s="54">
        <v>3420</v>
      </c>
      <c r="E85" s="50" t="s">
        <v>299</v>
      </c>
      <c r="F85" s="50" t="s">
        <v>252</v>
      </c>
      <c r="G85" s="50" t="s">
        <v>222</v>
      </c>
      <c r="H85" s="50" t="s">
        <v>25</v>
      </c>
      <c r="I85" s="50" t="s">
        <v>5</v>
      </c>
      <c r="J85" s="50" t="s">
        <v>695</v>
      </c>
      <c r="K85" s="50" t="s">
        <v>361</v>
      </c>
      <c r="L85" s="50" t="s">
        <v>13</v>
      </c>
      <c r="M85" s="50" t="s">
        <v>14</v>
      </c>
      <c r="N85" s="50"/>
      <c r="O85" s="50"/>
      <c r="P85" s="50" t="s">
        <v>433</v>
      </c>
      <c r="Q85" s="50" t="s">
        <v>433</v>
      </c>
      <c r="R85" s="50" t="s">
        <v>433</v>
      </c>
      <c r="S85" s="50" t="s">
        <v>433</v>
      </c>
      <c r="T85" s="50" t="s">
        <v>433</v>
      </c>
      <c r="U85" s="50" t="s">
        <v>299</v>
      </c>
      <c r="V85" s="50"/>
    </row>
    <row r="86" spans="1:22" ht="25.5" customHeight="1" x14ac:dyDescent="0.25">
      <c r="A86" s="86" t="s">
        <v>96</v>
      </c>
      <c r="B86" s="50" t="s">
        <v>298</v>
      </c>
      <c r="C86" s="50">
        <v>2018</v>
      </c>
      <c r="D86" s="54">
        <v>3422</v>
      </c>
      <c r="E86" s="50" t="s">
        <v>299</v>
      </c>
      <c r="F86" s="50" t="s">
        <v>253</v>
      </c>
      <c r="G86" s="50" t="s">
        <v>222</v>
      </c>
      <c r="H86" s="50" t="s">
        <v>25</v>
      </c>
      <c r="I86" s="50" t="s">
        <v>5</v>
      </c>
      <c r="J86" s="50" t="s">
        <v>695</v>
      </c>
      <c r="K86" s="50" t="s">
        <v>361</v>
      </c>
      <c r="L86" s="50" t="s">
        <v>13</v>
      </c>
      <c r="M86" s="50" t="s">
        <v>14</v>
      </c>
      <c r="N86" s="50"/>
      <c r="O86" s="50"/>
      <c r="P86" s="50" t="s">
        <v>433</v>
      </c>
      <c r="Q86" s="50" t="s">
        <v>433</v>
      </c>
      <c r="R86" s="50" t="s">
        <v>433</v>
      </c>
      <c r="S86" s="50" t="s">
        <v>433</v>
      </c>
      <c r="T86" s="50" t="s">
        <v>433</v>
      </c>
      <c r="U86" s="50" t="s">
        <v>299</v>
      </c>
      <c r="V86" s="50"/>
    </row>
    <row r="87" spans="1:22" ht="25.5" customHeight="1" x14ac:dyDescent="0.25">
      <c r="A87" s="86" t="s">
        <v>96</v>
      </c>
      <c r="B87" s="50" t="s">
        <v>23</v>
      </c>
      <c r="C87" s="50">
        <v>2018</v>
      </c>
      <c r="D87" s="54">
        <v>3227</v>
      </c>
      <c r="E87" s="50" t="s">
        <v>113</v>
      </c>
      <c r="F87" s="50" t="s">
        <v>604</v>
      </c>
      <c r="G87" s="50" t="s">
        <v>219</v>
      </c>
      <c r="H87" s="50" t="s">
        <v>25</v>
      </c>
      <c r="I87" s="50" t="s">
        <v>5</v>
      </c>
      <c r="J87" s="50" t="s">
        <v>357</v>
      </c>
      <c r="K87" s="50" t="s">
        <v>361</v>
      </c>
      <c r="L87" s="50" t="s">
        <v>13</v>
      </c>
      <c r="M87" s="50" t="s">
        <v>13</v>
      </c>
      <c r="N87" s="50" t="s">
        <v>13</v>
      </c>
      <c r="O87" s="50" t="s">
        <v>437</v>
      </c>
      <c r="P87" s="50" t="s">
        <v>13</v>
      </c>
      <c r="Q87" s="50" t="s">
        <v>605</v>
      </c>
      <c r="R87" s="50" t="s">
        <v>14</v>
      </c>
      <c r="S87" s="50" t="s">
        <v>606</v>
      </c>
      <c r="T87" s="50"/>
      <c r="U87" s="50" t="s">
        <v>435</v>
      </c>
      <c r="V87" s="50" t="s">
        <v>785</v>
      </c>
    </row>
    <row r="88" spans="1:22" ht="25.5" customHeight="1" x14ac:dyDescent="0.25">
      <c r="A88" s="86" t="s">
        <v>96</v>
      </c>
      <c r="B88" s="50" t="s">
        <v>23</v>
      </c>
      <c r="C88" s="50">
        <v>2018</v>
      </c>
      <c r="D88" s="54">
        <v>3452</v>
      </c>
      <c r="E88" s="50" t="s">
        <v>113</v>
      </c>
      <c r="F88" s="50" t="s">
        <v>610</v>
      </c>
      <c r="G88" s="50" t="s">
        <v>561</v>
      </c>
      <c r="H88" s="50" t="s">
        <v>25</v>
      </c>
      <c r="I88" s="50" t="s">
        <v>5</v>
      </c>
      <c r="J88" s="50" t="s">
        <v>777</v>
      </c>
      <c r="K88" s="50" t="s">
        <v>611</v>
      </c>
      <c r="L88" s="50" t="s">
        <v>13</v>
      </c>
      <c r="M88" s="50" t="s">
        <v>13</v>
      </c>
      <c r="N88" s="50" t="s">
        <v>13</v>
      </c>
      <c r="O88" s="50" t="s">
        <v>612</v>
      </c>
      <c r="P88" s="50" t="s">
        <v>13</v>
      </c>
      <c r="Q88" s="50" t="s">
        <v>613</v>
      </c>
      <c r="R88" s="50" t="s">
        <v>13</v>
      </c>
      <c r="S88" s="50"/>
      <c r="T88" s="50" t="s">
        <v>333</v>
      </c>
      <c r="U88" s="50" t="s">
        <v>435</v>
      </c>
      <c r="V88" s="50" t="s">
        <v>785</v>
      </c>
    </row>
    <row r="89" spans="1:22" ht="25.5" customHeight="1" x14ac:dyDescent="0.25">
      <c r="A89" s="86" t="s">
        <v>96</v>
      </c>
      <c r="B89" s="50" t="s">
        <v>23</v>
      </c>
      <c r="C89" s="50">
        <v>2018</v>
      </c>
      <c r="D89" s="54">
        <v>3455</v>
      </c>
      <c r="E89" s="50" t="s">
        <v>399</v>
      </c>
      <c r="F89" s="50" t="s">
        <v>614</v>
      </c>
      <c r="G89" s="50" t="s">
        <v>615</v>
      </c>
      <c r="H89" s="50" t="s">
        <v>25</v>
      </c>
      <c r="I89" s="50" t="s">
        <v>7</v>
      </c>
      <c r="J89" s="50" t="s">
        <v>358</v>
      </c>
      <c r="K89" s="50" t="s">
        <v>778</v>
      </c>
      <c r="L89" s="50" t="s">
        <v>14</v>
      </c>
      <c r="M89" s="50" t="s">
        <v>14</v>
      </c>
      <c r="N89" s="50"/>
      <c r="O89" s="50"/>
      <c r="P89" s="50"/>
      <c r="Q89" s="50"/>
      <c r="R89" s="50"/>
      <c r="S89" s="50"/>
      <c r="T89" s="50"/>
      <c r="U89" s="50" t="s">
        <v>433</v>
      </c>
      <c r="V89" s="50" t="s">
        <v>433</v>
      </c>
    </row>
    <row r="90" spans="1:22" ht="25.5" customHeight="1" x14ac:dyDescent="0.25">
      <c r="A90" s="86" t="s">
        <v>96</v>
      </c>
      <c r="B90" s="50" t="s">
        <v>23</v>
      </c>
      <c r="C90" s="50">
        <v>2018</v>
      </c>
      <c r="D90" s="54">
        <v>3461</v>
      </c>
      <c r="E90" s="50" t="s">
        <v>113</v>
      </c>
      <c r="F90" s="50" t="s">
        <v>616</v>
      </c>
      <c r="G90" s="50" t="s">
        <v>617</v>
      </c>
      <c r="H90" s="50" t="s">
        <v>25</v>
      </c>
      <c r="I90" s="50" t="s">
        <v>5</v>
      </c>
      <c r="J90" s="50" t="s">
        <v>350</v>
      </c>
      <c r="K90" s="50" t="s">
        <v>361</v>
      </c>
      <c r="L90" s="50" t="s">
        <v>13</v>
      </c>
      <c r="M90" s="50" t="s">
        <v>13</v>
      </c>
      <c r="N90" s="50" t="s">
        <v>13</v>
      </c>
      <c r="O90" s="50" t="s">
        <v>437</v>
      </c>
      <c r="P90" s="50" t="s">
        <v>13</v>
      </c>
      <c r="Q90" s="50" t="s">
        <v>327</v>
      </c>
      <c r="R90" s="50" t="s">
        <v>13</v>
      </c>
      <c r="S90" s="50"/>
      <c r="T90" s="50" t="s">
        <v>327</v>
      </c>
      <c r="U90" s="50" t="s">
        <v>435</v>
      </c>
      <c r="V90" s="50" t="s">
        <v>785</v>
      </c>
    </row>
    <row r="91" spans="1:22" ht="25.5" customHeight="1" x14ac:dyDescent="0.25">
      <c r="A91" s="86" t="s">
        <v>96</v>
      </c>
      <c r="B91" s="50" t="s">
        <v>23</v>
      </c>
      <c r="C91" s="50">
        <v>2018</v>
      </c>
      <c r="D91" s="54">
        <v>3476</v>
      </c>
      <c r="E91" s="50" t="s">
        <v>113</v>
      </c>
      <c r="F91" s="50" t="s">
        <v>244</v>
      </c>
      <c r="G91" s="50" t="s">
        <v>771</v>
      </c>
      <c r="H91" s="50" t="s">
        <v>25</v>
      </c>
      <c r="I91" s="50" t="s">
        <v>5</v>
      </c>
      <c r="J91" s="50" t="s">
        <v>607</v>
      </c>
      <c r="K91" s="50" t="s">
        <v>361</v>
      </c>
      <c r="L91" s="50" t="s">
        <v>13</v>
      </c>
      <c r="M91" s="50" t="s">
        <v>14</v>
      </c>
      <c r="N91" s="50"/>
      <c r="O91" s="50"/>
      <c r="P91" s="50" t="s">
        <v>14</v>
      </c>
      <c r="Q91" s="50" t="s">
        <v>608</v>
      </c>
      <c r="R91" s="50" t="s">
        <v>14</v>
      </c>
      <c r="S91" s="50" t="s">
        <v>609</v>
      </c>
      <c r="T91" s="50"/>
      <c r="U91" s="50" t="s">
        <v>435</v>
      </c>
      <c r="V91" s="50" t="s">
        <v>785</v>
      </c>
    </row>
    <row r="92" spans="1:22" ht="25.5" customHeight="1" x14ac:dyDescent="0.25">
      <c r="A92" s="86" t="s">
        <v>96</v>
      </c>
      <c r="B92" s="50" t="s">
        <v>23</v>
      </c>
      <c r="C92" s="50">
        <v>2018</v>
      </c>
      <c r="D92" s="54">
        <v>3478</v>
      </c>
      <c r="E92" s="50" t="s">
        <v>113</v>
      </c>
      <c r="F92" s="50" t="s">
        <v>602</v>
      </c>
      <c r="G92" s="50" t="s">
        <v>603</v>
      </c>
      <c r="H92" s="50" t="s">
        <v>25</v>
      </c>
      <c r="I92" s="50" t="s">
        <v>10</v>
      </c>
      <c r="J92" s="50" t="s">
        <v>351</v>
      </c>
      <c r="K92" s="50" t="s">
        <v>365</v>
      </c>
      <c r="L92" s="50" t="s">
        <v>13</v>
      </c>
      <c r="M92" s="50" t="s">
        <v>14</v>
      </c>
      <c r="N92" s="50"/>
      <c r="O92" s="50"/>
      <c r="P92" s="50" t="s">
        <v>433</v>
      </c>
      <c r="Q92" s="50" t="s">
        <v>433</v>
      </c>
      <c r="R92" s="50" t="s">
        <v>433</v>
      </c>
      <c r="S92" s="50" t="s">
        <v>433</v>
      </c>
      <c r="T92" s="50" t="s">
        <v>433</v>
      </c>
      <c r="U92" s="50" t="s">
        <v>435</v>
      </c>
      <c r="V92" s="50" t="s">
        <v>785</v>
      </c>
    </row>
    <row r="93" spans="1:22" ht="25.5" customHeight="1" x14ac:dyDescent="0.25">
      <c r="A93" s="86" t="s">
        <v>34</v>
      </c>
      <c r="B93" s="50" t="s">
        <v>23</v>
      </c>
      <c r="C93" s="50">
        <v>2017</v>
      </c>
      <c r="D93" s="54" t="s">
        <v>703</v>
      </c>
      <c r="E93" s="50" t="s">
        <v>299</v>
      </c>
      <c r="F93" s="50" t="s">
        <v>704</v>
      </c>
      <c r="G93" s="50" t="s">
        <v>702</v>
      </c>
      <c r="H93" s="50" t="s">
        <v>25</v>
      </c>
      <c r="I93" s="50" t="s">
        <v>7</v>
      </c>
      <c r="J93" s="50" t="s">
        <v>436</v>
      </c>
      <c r="K93" s="50" t="s">
        <v>372</v>
      </c>
      <c r="L93" s="50" t="s">
        <v>14</v>
      </c>
      <c r="M93" s="50" t="s">
        <v>14</v>
      </c>
      <c r="N93" s="50"/>
      <c r="O93" s="50"/>
      <c r="P93" s="50" t="s">
        <v>433</v>
      </c>
      <c r="Q93" s="50" t="s">
        <v>433</v>
      </c>
      <c r="R93" s="50" t="s">
        <v>433</v>
      </c>
      <c r="S93" s="50" t="s">
        <v>433</v>
      </c>
      <c r="T93" s="50" t="s">
        <v>433</v>
      </c>
      <c r="U93" s="50" t="s">
        <v>299</v>
      </c>
      <c r="V93" s="50"/>
    </row>
    <row r="94" spans="1:22" ht="25.5" customHeight="1" x14ac:dyDescent="0.25">
      <c r="A94" s="89" t="s">
        <v>34</v>
      </c>
      <c r="B94" s="50" t="s">
        <v>23</v>
      </c>
      <c r="C94" s="50">
        <v>2018</v>
      </c>
      <c r="D94" s="54" t="s">
        <v>765</v>
      </c>
      <c r="E94" s="50" t="s">
        <v>399</v>
      </c>
      <c r="F94" s="50" t="s">
        <v>432</v>
      </c>
      <c r="G94" s="50" t="s">
        <v>45</v>
      </c>
      <c r="H94" s="50" t="s">
        <v>39</v>
      </c>
      <c r="I94" s="50" t="s">
        <v>7</v>
      </c>
      <c r="J94" s="50" t="s">
        <v>766</v>
      </c>
      <c r="K94" s="50" t="s">
        <v>359</v>
      </c>
      <c r="L94" s="50" t="s">
        <v>14</v>
      </c>
      <c r="M94" s="50" t="s">
        <v>14</v>
      </c>
      <c r="N94" s="50"/>
      <c r="O94" s="50"/>
      <c r="P94" s="50" t="s">
        <v>433</v>
      </c>
      <c r="Q94" s="50" t="s">
        <v>433</v>
      </c>
      <c r="R94" s="50" t="s">
        <v>433</v>
      </c>
      <c r="S94" s="50" t="s">
        <v>433</v>
      </c>
      <c r="T94" s="50" t="s">
        <v>433</v>
      </c>
      <c r="U94" s="50" t="s">
        <v>433</v>
      </c>
      <c r="V94" s="50"/>
    </row>
    <row r="95" spans="1:22" ht="25.5" customHeight="1" x14ac:dyDescent="0.25">
      <c r="A95" s="89" t="s">
        <v>34</v>
      </c>
      <c r="B95" s="50" t="s">
        <v>23</v>
      </c>
      <c r="C95" s="50">
        <v>2018</v>
      </c>
      <c r="D95" s="54" t="s">
        <v>764</v>
      </c>
      <c r="E95" s="50" t="s">
        <v>399</v>
      </c>
      <c r="F95" s="50" t="s">
        <v>434</v>
      </c>
      <c r="G95" s="50" t="s">
        <v>805</v>
      </c>
      <c r="H95" s="50" t="s">
        <v>39</v>
      </c>
      <c r="I95" s="50" t="s">
        <v>7</v>
      </c>
      <c r="J95" s="50" t="s">
        <v>350</v>
      </c>
      <c r="K95" s="50" t="s">
        <v>365</v>
      </c>
      <c r="L95" s="50" t="s">
        <v>14</v>
      </c>
      <c r="M95" s="50" t="s">
        <v>14</v>
      </c>
      <c r="N95" s="50"/>
      <c r="O95" s="50"/>
      <c r="P95" s="50" t="s">
        <v>433</v>
      </c>
      <c r="Q95" s="50" t="s">
        <v>433</v>
      </c>
      <c r="R95" s="50" t="s">
        <v>433</v>
      </c>
      <c r="S95" s="50" t="s">
        <v>433</v>
      </c>
      <c r="T95" s="50" t="s">
        <v>433</v>
      </c>
      <c r="U95" s="50" t="s">
        <v>433</v>
      </c>
      <c r="V95" s="50"/>
    </row>
    <row r="96" spans="1:22" ht="25.5" customHeight="1" x14ac:dyDescent="0.25">
      <c r="A96" s="86" t="s">
        <v>34</v>
      </c>
      <c r="B96" s="50" t="s">
        <v>23</v>
      </c>
      <c r="C96" s="50">
        <v>2018</v>
      </c>
      <c r="D96" s="54" t="s">
        <v>763</v>
      </c>
      <c r="E96" s="50" t="s">
        <v>399</v>
      </c>
      <c r="F96" s="50" t="s">
        <v>438</v>
      </c>
      <c r="G96" s="50" t="s">
        <v>804</v>
      </c>
      <c r="H96" s="50" t="s">
        <v>39</v>
      </c>
      <c r="I96" s="50" t="s">
        <v>10</v>
      </c>
      <c r="J96" s="50" t="s">
        <v>351</v>
      </c>
      <c r="K96" s="50" t="s">
        <v>439</v>
      </c>
      <c r="L96" s="50" t="s">
        <v>13</v>
      </c>
      <c r="M96" s="50" t="s">
        <v>13</v>
      </c>
      <c r="N96" s="50" t="s">
        <v>14</v>
      </c>
      <c r="O96" s="50" t="s">
        <v>440</v>
      </c>
      <c r="P96" s="50" t="s">
        <v>14</v>
      </c>
      <c r="Q96" s="50" t="s">
        <v>441</v>
      </c>
      <c r="R96" s="50" t="s">
        <v>14</v>
      </c>
      <c r="S96" s="50" t="s">
        <v>442</v>
      </c>
      <c r="T96" s="50"/>
      <c r="U96" s="50" t="s">
        <v>433</v>
      </c>
      <c r="V96" s="50"/>
    </row>
    <row r="97" spans="1:22" ht="25.5" customHeight="1" x14ac:dyDescent="0.25">
      <c r="A97" s="86" t="s">
        <v>34</v>
      </c>
      <c r="B97" s="50" t="s">
        <v>23</v>
      </c>
      <c r="C97" s="50">
        <v>2018</v>
      </c>
      <c r="D97" s="54">
        <v>1716</v>
      </c>
      <c r="E97" s="50" t="s">
        <v>399</v>
      </c>
      <c r="F97" s="50" t="s">
        <v>447</v>
      </c>
      <c r="G97" s="50" t="s">
        <v>804</v>
      </c>
      <c r="H97" s="50" t="s">
        <v>39</v>
      </c>
      <c r="I97" s="50" t="s">
        <v>10</v>
      </c>
      <c r="J97" s="50" t="s">
        <v>448</v>
      </c>
      <c r="K97" s="50" t="s">
        <v>362</v>
      </c>
      <c r="L97" s="50" t="s">
        <v>13</v>
      </c>
      <c r="M97" s="50" t="s">
        <v>13</v>
      </c>
      <c r="N97" s="50" t="s">
        <v>13</v>
      </c>
      <c r="O97" s="50" t="s">
        <v>449</v>
      </c>
      <c r="P97" s="50" t="s">
        <v>14</v>
      </c>
      <c r="Q97" s="50" t="s">
        <v>64</v>
      </c>
      <c r="R97" s="50" t="s">
        <v>14</v>
      </c>
      <c r="S97" s="50" t="s">
        <v>450</v>
      </c>
      <c r="T97" s="50"/>
      <c r="U97" s="50" t="s">
        <v>433</v>
      </c>
      <c r="V97" s="50"/>
    </row>
    <row r="98" spans="1:22" ht="25.5" customHeight="1" x14ac:dyDescent="0.25">
      <c r="A98" s="86" t="s">
        <v>34</v>
      </c>
      <c r="B98" s="50" t="s">
        <v>23</v>
      </c>
      <c r="C98" s="50">
        <v>2018</v>
      </c>
      <c r="D98" s="54" t="s">
        <v>789</v>
      </c>
      <c r="E98" s="50" t="s">
        <v>399</v>
      </c>
      <c r="F98" s="50" t="s">
        <v>451</v>
      </c>
      <c r="G98" s="50" t="s">
        <v>804</v>
      </c>
      <c r="H98" s="50" t="s">
        <v>39</v>
      </c>
      <c r="I98" s="50" t="s">
        <v>10</v>
      </c>
      <c r="J98" s="50" t="s">
        <v>448</v>
      </c>
      <c r="K98" s="50" t="s">
        <v>362</v>
      </c>
      <c r="L98" s="50" t="s">
        <v>13</v>
      </c>
      <c r="M98" s="50" t="s">
        <v>13</v>
      </c>
      <c r="N98" s="50" t="s">
        <v>13</v>
      </c>
      <c r="O98" s="50" t="s">
        <v>452</v>
      </c>
      <c r="P98" s="50" t="s">
        <v>14</v>
      </c>
      <c r="Q98" s="50" t="s">
        <v>453</v>
      </c>
      <c r="R98" s="50" t="s">
        <v>14</v>
      </c>
      <c r="S98" s="50" t="s">
        <v>454</v>
      </c>
      <c r="T98" s="50"/>
      <c r="U98" s="50" t="s">
        <v>433</v>
      </c>
      <c r="V98" s="50"/>
    </row>
    <row r="99" spans="1:22" ht="25.5" customHeight="1" x14ac:dyDescent="0.25">
      <c r="A99" s="86" t="s">
        <v>34</v>
      </c>
      <c r="B99" s="50" t="s">
        <v>23</v>
      </c>
      <c r="C99" s="50">
        <v>2018</v>
      </c>
      <c r="D99" s="54">
        <v>2456</v>
      </c>
      <c r="E99" s="50" t="s">
        <v>649</v>
      </c>
      <c r="F99" s="50" t="s">
        <v>455</v>
      </c>
      <c r="G99" s="50" t="s">
        <v>456</v>
      </c>
      <c r="H99" s="50" t="s">
        <v>39</v>
      </c>
      <c r="I99" s="50" t="s">
        <v>10</v>
      </c>
      <c r="J99" s="50" t="s">
        <v>351</v>
      </c>
      <c r="K99" s="50" t="s">
        <v>457</v>
      </c>
      <c r="L99" s="50" t="s">
        <v>13</v>
      </c>
      <c r="M99" s="50" t="s">
        <v>14</v>
      </c>
      <c r="N99" s="50"/>
      <c r="O99" s="50"/>
      <c r="P99" s="50" t="s">
        <v>433</v>
      </c>
      <c r="Q99" s="50" t="s">
        <v>433</v>
      </c>
      <c r="R99" s="50" t="s">
        <v>433</v>
      </c>
      <c r="S99" s="50" t="s">
        <v>433</v>
      </c>
      <c r="T99" s="50" t="s">
        <v>433</v>
      </c>
      <c r="U99" s="50" t="s">
        <v>649</v>
      </c>
      <c r="V99" s="50" t="s">
        <v>784</v>
      </c>
    </row>
    <row r="100" spans="1:22" ht="25.5" customHeight="1" x14ac:dyDescent="0.25">
      <c r="A100" s="86" t="s">
        <v>34</v>
      </c>
      <c r="B100" s="50" t="s">
        <v>23</v>
      </c>
      <c r="C100" s="50">
        <v>2018</v>
      </c>
      <c r="D100" s="54">
        <v>3450</v>
      </c>
      <c r="E100" s="50" t="s">
        <v>399</v>
      </c>
      <c r="F100" s="50" t="s">
        <v>458</v>
      </c>
      <c r="G100" s="50" t="s">
        <v>459</v>
      </c>
      <c r="H100" s="50" t="s">
        <v>39</v>
      </c>
      <c r="I100" s="50" t="s">
        <v>8</v>
      </c>
      <c r="J100" s="50" t="s">
        <v>351</v>
      </c>
      <c r="K100" s="50" t="s">
        <v>361</v>
      </c>
      <c r="L100" s="50" t="s">
        <v>13</v>
      </c>
      <c r="M100" s="50" t="s">
        <v>14</v>
      </c>
      <c r="N100" s="50"/>
      <c r="O100" s="50"/>
      <c r="P100" s="50" t="s">
        <v>433</v>
      </c>
      <c r="Q100" s="50" t="s">
        <v>433</v>
      </c>
      <c r="R100" s="50" t="s">
        <v>433</v>
      </c>
      <c r="S100" s="50" t="s">
        <v>433</v>
      </c>
      <c r="T100" s="50" t="s">
        <v>433</v>
      </c>
      <c r="U100" s="50" t="s">
        <v>433</v>
      </c>
      <c r="V100" s="50"/>
    </row>
    <row r="101" spans="1:22" ht="25.5" customHeight="1" x14ac:dyDescent="0.25">
      <c r="A101" s="86" t="s">
        <v>714</v>
      </c>
      <c r="B101" s="50" t="s">
        <v>23</v>
      </c>
      <c r="C101" s="50">
        <v>2017</v>
      </c>
      <c r="D101" s="55" t="s">
        <v>720</v>
      </c>
      <c r="E101" s="50" t="s">
        <v>113</v>
      </c>
      <c r="F101" s="50" t="s">
        <v>249</v>
      </c>
      <c r="G101" s="50" t="s">
        <v>81</v>
      </c>
      <c r="H101" s="50" t="s">
        <v>25</v>
      </c>
      <c r="I101" s="50" t="s">
        <v>10</v>
      </c>
      <c r="J101" s="50" t="s">
        <v>351</v>
      </c>
      <c r="K101" s="50" t="s">
        <v>372</v>
      </c>
      <c r="L101" s="50" t="s">
        <v>13</v>
      </c>
      <c r="M101" s="50" t="s">
        <v>14</v>
      </c>
      <c r="N101" s="50"/>
      <c r="O101" s="50"/>
      <c r="P101" s="50"/>
      <c r="Q101" s="50"/>
      <c r="R101" s="50"/>
      <c r="S101" s="50"/>
      <c r="T101" s="50"/>
      <c r="U101" s="50" t="s">
        <v>715</v>
      </c>
      <c r="V101" s="50" t="s">
        <v>716</v>
      </c>
    </row>
    <row r="102" spans="1:22" ht="25.5" customHeight="1" x14ac:dyDescent="0.25">
      <c r="A102" s="86" t="s">
        <v>43</v>
      </c>
      <c r="B102" s="50" t="s">
        <v>23</v>
      </c>
      <c r="C102" s="50">
        <v>2017</v>
      </c>
      <c r="D102" s="54" t="s">
        <v>647</v>
      </c>
      <c r="E102" s="50" t="s">
        <v>299</v>
      </c>
      <c r="F102" s="50" t="s">
        <v>44</v>
      </c>
      <c r="G102" s="50" t="s">
        <v>45</v>
      </c>
      <c r="H102" s="50" t="s">
        <v>39</v>
      </c>
      <c r="I102" s="50" t="s">
        <v>7</v>
      </c>
      <c r="J102" s="50" t="s">
        <v>350</v>
      </c>
      <c r="K102" s="50" t="s">
        <v>359</v>
      </c>
      <c r="L102" s="50" t="s">
        <v>14</v>
      </c>
      <c r="M102" s="50" t="s">
        <v>14</v>
      </c>
      <c r="N102" s="50"/>
      <c r="O102" s="50"/>
      <c r="P102" s="50" t="s">
        <v>433</v>
      </c>
      <c r="Q102" s="50" t="s">
        <v>433</v>
      </c>
      <c r="R102" s="50" t="s">
        <v>433</v>
      </c>
      <c r="S102" s="50" t="s">
        <v>433</v>
      </c>
      <c r="T102" s="50" t="s">
        <v>433</v>
      </c>
      <c r="U102" s="50" t="s">
        <v>299</v>
      </c>
      <c r="V102" s="50"/>
    </row>
    <row r="103" spans="1:22" ht="25.5" customHeight="1" x14ac:dyDescent="0.25">
      <c r="A103" s="86" t="s">
        <v>43</v>
      </c>
      <c r="B103" s="50" t="s">
        <v>23</v>
      </c>
      <c r="C103" s="50">
        <v>2017</v>
      </c>
      <c r="D103" s="54" t="s">
        <v>648</v>
      </c>
      <c r="E103" s="50" t="s">
        <v>299</v>
      </c>
      <c r="F103" s="50" t="s">
        <v>46</v>
      </c>
      <c r="G103" s="50" t="s">
        <v>45</v>
      </c>
      <c r="H103" s="50" t="s">
        <v>39</v>
      </c>
      <c r="I103" s="50" t="s">
        <v>7</v>
      </c>
      <c r="J103" s="50" t="s">
        <v>350</v>
      </c>
      <c r="K103" s="50" t="s">
        <v>360</v>
      </c>
      <c r="L103" s="50" t="s">
        <v>14</v>
      </c>
      <c r="M103" s="50" t="s">
        <v>14</v>
      </c>
      <c r="N103" s="50"/>
      <c r="O103" s="50"/>
      <c r="P103" s="50" t="s">
        <v>433</v>
      </c>
      <c r="Q103" s="50" t="s">
        <v>433</v>
      </c>
      <c r="R103" s="50" t="s">
        <v>433</v>
      </c>
      <c r="S103" s="50" t="s">
        <v>433</v>
      </c>
      <c r="T103" s="50" t="s">
        <v>433</v>
      </c>
      <c r="U103" s="50" t="s">
        <v>299</v>
      </c>
      <c r="V103" s="50"/>
    </row>
    <row r="104" spans="1:22" ht="25.5" customHeight="1" x14ac:dyDescent="0.25">
      <c r="A104" s="86" t="s">
        <v>43</v>
      </c>
      <c r="B104" s="50" t="s">
        <v>23</v>
      </c>
      <c r="C104" s="50">
        <v>2017</v>
      </c>
      <c r="D104" s="54">
        <v>2020</v>
      </c>
      <c r="E104" s="50" t="s">
        <v>649</v>
      </c>
      <c r="F104" s="50" t="s">
        <v>773</v>
      </c>
      <c r="G104" s="50" t="s">
        <v>809</v>
      </c>
      <c r="H104" s="50" t="s">
        <v>39</v>
      </c>
      <c r="I104" s="50" t="s">
        <v>10</v>
      </c>
      <c r="J104" s="50" t="s">
        <v>655</v>
      </c>
      <c r="K104" s="50" t="s">
        <v>656</v>
      </c>
      <c r="L104" s="50" t="s">
        <v>14</v>
      </c>
      <c r="M104" s="50" t="s">
        <v>14</v>
      </c>
      <c r="N104" s="50"/>
      <c r="O104" s="50"/>
      <c r="P104" s="50" t="s">
        <v>433</v>
      </c>
      <c r="Q104" s="50" t="s">
        <v>433</v>
      </c>
      <c r="R104" s="50" t="s">
        <v>433</v>
      </c>
      <c r="S104" s="50" t="s">
        <v>433</v>
      </c>
      <c r="T104" s="50" t="s">
        <v>433</v>
      </c>
      <c r="U104" s="50" t="s">
        <v>649</v>
      </c>
      <c r="V104" s="50"/>
    </row>
    <row r="105" spans="1:22" ht="25.5" customHeight="1" x14ac:dyDescent="0.25">
      <c r="A105" s="86" t="s">
        <v>43</v>
      </c>
      <c r="B105" s="50" t="s">
        <v>23</v>
      </c>
      <c r="C105" s="50">
        <v>2017</v>
      </c>
      <c r="D105" s="54">
        <v>2372</v>
      </c>
      <c r="E105" s="50" t="s">
        <v>299</v>
      </c>
      <c r="F105" s="50" t="s">
        <v>266</v>
      </c>
      <c r="G105" s="50" t="s">
        <v>45</v>
      </c>
      <c r="H105" s="50" t="s">
        <v>39</v>
      </c>
      <c r="I105" s="50" t="s">
        <v>6</v>
      </c>
      <c r="J105" s="50" t="s">
        <v>350</v>
      </c>
      <c r="K105" s="50" t="s">
        <v>513</v>
      </c>
      <c r="L105" s="50" t="s">
        <v>14</v>
      </c>
      <c r="M105" s="50" t="s">
        <v>14</v>
      </c>
      <c r="N105" s="50"/>
      <c r="O105" s="50"/>
      <c r="P105" s="50" t="s">
        <v>433</v>
      </c>
      <c r="Q105" s="50" t="s">
        <v>433</v>
      </c>
      <c r="R105" s="50" t="s">
        <v>433</v>
      </c>
      <c r="S105" s="50" t="s">
        <v>433</v>
      </c>
      <c r="T105" s="50" t="s">
        <v>433</v>
      </c>
      <c r="U105" s="50" t="s">
        <v>299</v>
      </c>
      <c r="V105" s="50"/>
    </row>
    <row r="106" spans="1:22" ht="25.5" customHeight="1" x14ac:dyDescent="0.25">
      <c r="A106" s="86" t="s">
        <v>43</v>
      </c>
      <c r="B106" s="50" t="s">
        <v>23</v>
      </c>
      <c r="C106" s="50">
        <v>2017</v>
      </c>
      <c r="D106" s="54">
        <v>2508</v>
      </c>
      <c r="E106" s="50" t="s">
        <v>400</v>
      </c>
      <c r="F106" s="50" t="s">
        <v>51</v>
      </c>
      <c r="G106" s="50" t="s">
        <v>49</v>
      </c>
      <c r="H106" s="50" t="s">
        <v>39</v>
      </c>
      <c r="I106" s="50" t="s">
        <v>7</v>
      </c>
      <c r="J106" s="50" t="s">
        <v>350</v>
      </c>
      <c r="K106" s="50" t="s">
        <v>365</v>
      </c>
      <c r="L106" s="50" t="s">
        <v>14</v>
      </c>
      <c r="M106" s="50" t="s">
        <v>14</v>
      </c>
      <c r="N106" s="50"/>
      <c r="O106" s="50"/>
      <c r="P106" s="50" t="s">
        <v>433</v>
      </c>
      <c r="Q106" s="50" t="s">
        <v>433</v>
      </c>
      <c r="R106" s="50" t="s">
        <v>433</v>
      </c>
      <c r="S106" s="50" t="s">
        <v>433</v>
      </c>
      <c r="T106" s="50" t="s">
        <v>433</v>
      </c>
      <c r="U106" s="50" t="s">
        <v>400</v>
      </c>
      <c r="V106" s="50"/>
    </row>
    <row r="107" spans="1:22" ht="25.5" customHeight="1" x14ac:dyDescent="0.25">
      <c r="A107" s="86" t="s">
        <v>43</v>
      </c>
      <c r="B107" s="50" t="s">
        <v>23</v>
      </c>
      <c r="C107" s="50">
        <v>2017</v>
      </c>
      <c r="D107" s="54">
        <v>2509</v>
      </c>
      <c r="E107" s="50" t="s">
        <v>400</v>
      </c>
      <c r="F107" s="50" t="s">
        <v>52</v>
      </c>
      <c r="G107" s="50" t="s">
        <v>49</v>
      </c>
      <c r="H107" s="50" t="s">
        <v>39</v>
      </c>
      <c r="I107" s="50" t="s">
        <v>7</v>
      </c>
      <c r="J107" s="50" t="s">
        <v>350</v>
      </c>
      <c r="K107" s="50" t="s">
        <v>365</v>
      </c>
      <c r="L107" s="50" t="s">
        <v>14</v>
      </c>
      <c r="M107" s="50" t="s">
        <v>14</v>
      </c>
      <c r="N107" s="50"/>
      <c r="O107" s="50"/>
      <c r="P107" s="50" t="s">
        <v>433</v>
      </c>
      <c r="Q107" s="50" t="s">
        <v>433</v>
      </c>
      <c r="R107" s="50" t="s">
        <v>433</v>
      </c>
      <c r="S107" s="50" t="s">
        <v>433</v>
      </c>
      <c r="T107" s="50" t="s">
        <v>433</v>
      </c>
      <c r="U107" s="50" t="s">
        <v>400</v>
      </c>
      <c r="V107" s="50"/>
    </row>
    <row r="108" spans="1:22" ht="25.5" customHeight="1" x14ac:dyDescent="0.25">
      <c r="A108" s="86" t="s">
        <v>43</v>
      </c>
      <c r="B108" s="50" t="s">
        <v>23</v>
      </c>
      <c r="C108" s="50">
        <v>2017</v>
      </c>
      <c r="D108" s="54">
        <v>2511</v>
      </c>
      <c r="E108" s="50" t="s">
        <v>299</v>
      </c>
      <c r="F108" s="50" t="s">
        <v>47</v>
      </c>
      <c r="G108" s="50" t="s">
        <v>49</v>
      </c>
      <c r="H108" s="50" t="s">
        <v>39</v>
      </c>
      <c r="I108" s="50" t="s">
        <v>7</v>
      </c>
      <c r="J108" s="50" t="s">
        <v>350</v>
      </c>
      <c r="K108" s="50" t="s">
        <v>365</v>
      </c>
      <c r="L108" s="50" t="s">
        <v>14</v>
      </c>
      <c r="M108" s="50" t="s">
        <v>14</v>
      </c>
      <c r="N108" s="50"/>
      <c r="O108" s="50"/>
      <c r="P108" s="50" t="s">
        <v>433</v>
      </c>
      <c r="Q108" s="50" t="s">
        <v>433</v>
      </c>
      <c r="R108" s="50" t="s">
        <v>433</v>
      </c>
      <c r="S108" s="50" t="s">
        <v>433</v>
      </c>
      <c r="T108" s="50" t="s">
        <v>433</v>
      </c>
      <c r="U108" s="50" t="s">
        <v>299</v>
      </c>
      <c r="V108" s="50"/>
    </row>
    <row r="109" spans="1:22" ht="25.5" customHeight="1" x14ac:dyDescent="0.25">
      <c r="A109" s="86" t="s">
        <v>43</v>
      </c>
      <c r="B109" s="50" t="s">
        <v>23</v>
      </c>
      <c r="C109" s="50">
        <v>2017</v>
      </c>
      <c r="D109" s="54">
        <v>2517</v>
      </c>
      <c r="E109" s="50" t="s">
        <v>299</v>
      </c>
      <c r="F109" s="50" t="s">
        <v>48</v>
      </c>
      <c r="G109" s="50" t="s">
        <v>49</v>
      </c>
      <c r="H109" s="50" t="s">
        <v>39</v>
      </c>
      <c r="I109" s="50" t="s">
        <v>7</v>
      </c>
      <c r="J109" s="50" t="s">
        <v>350</v>
      </c>
      <c r="K109" s="50" t="s">
        <v>365</v>
      </c>
      <c r="L109" s="50" t="s">
        <v>14</v>
      </c>
      <c r="M109" s="50" t="s">
        <v>14</v>
      </c>
      <c r="N109" s="50"/>
      <c r="O109" s="50"/>
      <c r="P109" s="50" t="s">
        <v>433</v>
      </c>
      <c r="Q109" s="50" t="s">
        <v>433</v>
      </c>
      <c r="R109" s="50" t="s">
        <v>433</v>
      </c>
      <c r="S109" s="50" t="s">
        <v>433</v>
      </c>
      <c r="T109" s="50" t="s">
        <v>433</v>
      </c>
      <c r="U109" s="50" t="s">
        <v>299</v>
      </c>
      <c r="V109" s="50"/>
    </row>
    <row r="110" spans="1:22" ht="25.5" customHeight="1" x14ac:dyDescent="0.25">
      <c r="A110" s="86" t="s">
        <v>43</v>
      </c>
      <c r="B110" s="50" t="s">
        <v>23</v>
      </c>
      <c r="C110" s="50">
        <v>2017</v>
      </c>
      <c r="D110" s="54">
        <v>2528</v>
      </c>
      <c r="E110" s="50" t="s">
        <v>299</v>
      </c>
      <c r="F110" s="50" t="s">
        <v>50</v>
      </c>
      <c r="G110" s="50" t="s">
        <v>49</v>
      </c>
      <c r="H110" s="50" t="s">
        <v>39</v>
      </c>
      <c r="I110" s="50" t="s">
        <v>7</v>
      </c>
      <c r="J110" s="50" t="s">
        <v>350</v>
      </c>
      <c r="K110" s="50" t="s">
        <v>365</v>
      </c>
      <c r="L110" s="50" t="s">
        <v>14</v>
      </c>
      <c r="M110" s="50" t="s">
        <v>14</v>
      </c>
      <c r="N110" s="50"/>
      <c r="O110" s="50"/>
      <c r="P110" s="50" t="s">
        <v>433</v>
      </c>
      <c r="Q110" s="50" t="s">
        <v>433</v>
      </c>
      <c r="R110" s="50" t="s">
        <v>433</v>
      </c>
      <c r="S110" s="50" t="s">
        <v>433</v>
      </c>
      <c r="T110" s="50" t="s">
        <v>433</v>
      </c>
      <c r="U110" s="50" t="s">
        <v>299</v>
      </c>
      <c r="V110" s="50"/>
    </row>
    <row r="111" spans="1:22" ht="25.5" customHeight="1" x14ac:dyDescent="0.25">
      <c r="A111" s="86" t="s">
        <v>43</v>
      </c>
      <c r="B111" s="50" t="s">
        <v>23</v>
      </c>
      <c r="C111" s="50">
        <v>2018</v>
      </c>
      <c r="D111" s="54" t="s">
        <v>744</v>
      </c>
      <c r="E111" s="50" t="s">
        <v>649</v>
      </c>
      <c r="F111" s="50" t="s">
        <v>524</v>
      </c>
      <c r="G111" s="50" t="s">
        <v>206</v>
      </c>
      <c r="H111" s="50" t="s">
        <v>39</v>
      </c>
      <c r="I111" s="50" t="s">
        <v>10</v>
      </c>
      <c r="J111" s="50" t="s">
        <v>351</v>
      </c>
      <c r="K111" s="50" t="s">
        <v>365</v>
      </c>
      <c r="L111" s="50" t="s">
        <v>14</v>
      </c>
      <c r="M111" s="50" t="s">
        <v>13</v>
      </c>
      <c r="N111" s="50" t="s">
        <v>14</v>
      </c>
      <c r="O111" s="50"/>
      <c r="P111" s="50" t="s">
        <v>26</v>
      </c>
      <c r="Q111" s="50" t="s">
        <v>799</v>
      </c>
      <c r="R111" s="50" t="s">
        <v>800</v>
      </c>
      <c r="S111" s="50" t="s">
        <v>26</v>
      </c>
      <c r="T111" s="50" t="s">
        <v>433</v>
      </c>
      <c r="U111" s="50" t="s">
        <v>649</v>
      </c>
      <c r="V111" s="56" t="s">
        <v>839</v>
      </c>
    </row>
    <row r="112" spans="1:22" ht="25.5" customHeight="1" x14ac:dyDescent="0.25">
      <c r="A112" s="86" t="s">
        <v>43</v>
      </c>
      <c r="B112" s="50" t="s">
        <v>23</v>
      </c>
      <c r="C112" s="50">
        <v>2018</v>
      </c>
      <c r="D112" s="54" t="s">
        <v>759</v>
      </c>
      <c r="E112" s="50" t="s">
        <v>399</v>
      </c>
      <c r="F112" s="50" t="s">
        <v>461</v>
      </c>
      <c r="G112" s="50" t="s">
        <v>462</v>
      </c>
      <c r="H112" s="50" t="s">
        <v>39</v>
      </c>
      <c r="I112" s="50" t="s">
        <v>7</v>
      </c>
      <c r="J112" s="50" t="s">
        <v>350</v>
      </c>
      <c r="K112" s="50" t="s">
        <v>463</v>
      </c>
      <c r="L112" s="50" t="s">
        <v>14</v>
      </c>
      <c r="M112" s="50" t="s">
        <v>14</v>
      </c>
      <c r="N112" s="50"/>
      <c r="O112" s="50"/>
      <c r="P112" s="50" t="s">
        <v>433</v>
      </c>
      <c r="Q112" s="50" t="s">
        <v>433</v>
      </c>
      <c r="R112" s="50" t="s">
        <v>433</v>
      </c>
      <c r="S112" s="50" t="s">
        <v>433</v>
      </c>
      <c r="T112" s="50" t="s">
        <v>433</v>
      </c>
      <c r="U112" s="50" t="s">
        <v>433</v>
      </c>
      <c r="V112" s="50"/>
    </row>
    <row r="113" spans="1:22" ht="25.5" customHeight="1" x14ac:dyDescent="0.25">
      <c r="A113" s="86" t="s">
        <v>43</v>
      </c>
      <c r="B113" s="50" t="s">
        <v>23</v>
      </c>
      <c r="C113" s="50">
        <v>2018</v>
      </c>
      <c r="D113" s="54">
        <v>1392</v>
      </c>
      <c r="E113" s="50" t="s">
        <v>399</v>
      </c>
      <c r="F113" s="50" t="s">
        <v>514</v>
      </c>
      <c r="G113" s="50" t="s">
        <v>45</v>
      </c>
      <c r="H113" s="50" t="s">
        <v>39</v>
      </c>
      <c r="I113" s="50" t="s">
        <v>7</v>
      </c>
      <c r="J113" s="50" t="s">
        <v>350</v>
      </c>
      <c r="K113" s="50" t="s">
        <v>359</v>
      </c>
      <c r="L113" s="50" t="s">
        <v>14</v>
      </c>
      <c r="M113" s="50" t="s">
        <v>14</v>
      </c>
      <c r="N113" s="50"/>
      <c r="O113" s="50"/>
      <c r="P113" s="50" t="s">
        <v>14</v>
      </c>
      <c r="Q113" s="50" t="s">
        <v>26</v>
      </c>
      <c r="R113" s="50" t="s">
        <v>14</v>
      </c>
      <c r="S113" s="50" t="s">
        <v>515</v>
      </c>
      <c r="T113" s="50"/>
      <c r="U113" s="50" t="s">
        <v>433</v>
      </c>
      <c r="V113" s="50"/>
    </row>
    <row r="114" spans="1:22" ht="25.5" customHeight="1" x14ac:dyDescent="0.25">
      <c r="A114" s="86" t="s">
        <v>43</v>
      </c>
      <c r="B114" s="50" t="s">
        <v>23</v>
      </c>
      <c r="C114" s="50">
        <v>2018</v>
      </c>
      <c r="D114" s="54">
        <v>1407</v>
      </c>
      <c r="E114" s="50" t="s">
        <v>399</v>
      </c>
      <c r="F114" s="50" t="s">
        <v>519</v>
      </c>
      <c r="G114" s="50" t="s">
        <v>45</v>
      </c>
      <c r="H114" s="50" t="s">
        <v>39</v>
      </c>
      <c r="I114" s="50" t="s">
        <v>7</v>
      </c>
      <c r="J114" s="50" t="s">
        <v>350</v>
      </c>
      <c r="K114" s="50" t="s">
        <v>359</v>
      </c>
      <c r="L114" s="50" t="s">
        <v>14</v>
      </c>
      <c r="M114" s="50" t="s">
        <v>14</v>
      </c>
      <c r="N114" s="50"/>
      <c r="O114" s="50"/>
      <c r="P114" s="50" t="s">
        <v>433</v>
      </c>
      <c r="Q114" s="50" t="s">
        <v>433</v>
      </c>
      <c r="R114" s="50" t="s">
        <v>433</v>
      </c>
      <c r="S114" s="50" t="s">
        <v>433</v>
      </c>
      <c r="T114" s="50" t="s">
        <v>433</v>
      </c>
      <c r="U114" s="50" t="s">
        <v>433</v>
      </c>
      <c r="V114" s="50"/>
    </row>
    <row r="115" spans="1:22" ht="25.5" customHeight="1" x14ac:dyDescent="0.25">
      <c r="A115" s="86" t="s">
        <v>43</v>
      </c>
      <c r="B115" s="50" t="s">
        <v>23</v>
      </c>
      <c r="C115" s="50">
        <v>2018</v>
      </c>
      <c r="D115" s="54">
        <v>1516</v>
      </c>
      <c r="E115" s="50" t="s">
        <v>399</v>
      </c>
      <c r="F115" s="50" t="s">
        <v>520</v>
      </c>
      <c r="G115" s="50" t="s">
        <v>45</v>
      </c>
      <c r="H115" s="50" t="s">
        <v>39</v>
      </c>
      <c r="I115" s="50" t="s">
        <v>7</v>
      </c>
      <c r="J115" s="50" t="s">
        <v>350</v>
      </c>
      <c r="K115" s="50" t="s">
        <v>359</v>
      </c>
      <c r="L115" s="50" t="s">
        <v>14</v>
      </c>
      <c r="M115" s="50" t="s">
        <v>14</v>
      </c>
      <c r="N115" s="50"/>
      <c r="O115" s="50"/>
      <c r="P115" s="50" t="s">
        <v>433</v>
      </c>
      <c r="Q115" s="50" t="s">
        <v>433</v>
      </c>
      <c r="R115" s="50" t="s">
        <v>433</v>
      </c>
      <c r="S115" s="50" t="s">
        <v>433</v>
      </c>
      <c r="T115" s="50" t="s">
        <v>433</v>
      </c>
      <c r="U115" s="50" t="s">
        <v>433</v>
      </c>
      <c r="V115" s="50"/>
    </row>
    <row r="116" spans="1:22" ht="25.5" customHeight="1" x14ac:dyDescent="0.25">
      <c r="A116" s="86" t="s">
        <v>43</v>
      </c>
      <c r="B116" s="50" t="s">
        <v>23</v>
      </c>
      <c r="C116" s="50">
        <v>2018</v>
      </c>
      <c r="D116" s="54">
        <v>2689</v>
      </c>
      <c r="E116" s="50" t="s">
        <v>649</v>
      </c>
      <c r="F116" s="50" t="s">
        <v>525</v>
      </c>
      <c r="G116" s="50" t="s">
        <v>49</v>
      </c>
      <c r="H116" s="50" t="s">
        <v>39</v>
      </c>
      <c r="I116" s="50" t="s">
        <v>10</v>
      </c>
      <c r="J116" s="50" t="s">
        <v>352</v>
      </c>
      <c r="K116" s="50" t="s">
        <v>365</v>
      </c>
      <c r="L116" s="50" t="s">
        <v>14</v>
      </c>
      <c r="M116" s="50" t="s">
        <v>13</v>
      </c>
      <c r="N116" s="50" t="s">
        <v>14</v>
      </c>
      <c r="O116" s="50"/>
      <c r="P116" s="50" t="s">
        <v>26</v>
      </c>
      <c r="Q116" s="50" t="s">
        <v>64</v>
      </c>
      <c r="R116" s="50" t="s">
        <v>14</v>
      </c>
      <c r="S116" s="50" t="s">
        <v>801</v>
      </c>
      <c r="T116" s="50" t="s">
        <v>433</v>
      </c>
      <c r="U116" s="50" t="s">
        <v>649</v>
      </c>
      <c r="V116" s="50" t="s">
        <v>840</v>
      </c>
    </row>
    <row r="117" spans="1:22" ht="25.5" customHeight="1" x14ac:dyDescent="0.25">
      <c r="A117" s="86" t="s">
        <v>43</v>
      </c>
      <c r="B117" s="50" t="s">
        <v>23</v>
      </c>
      <c r="C117" s="50">
        <v>2018</v>
      </c>
      <c r="D117" s="54">
        <v>2695</v>
      </c>
      <c r="E117" s="50" t="s">
        <v>649</v>
      </c>
      <c r="F117" s="50" t="s">
        <v>526</v>
      </c>
      <c r="G117" s="50" t="s">
        <v>49</v>
      </c>
      <c r="H117" s="50" t="s">
        <v>39</v>
      </c>
      <c r="I117" s="50" t="s">
        <v>7</v>
      </c>
      <c r="J117" s="50" t="s">
        <v>527</v>
      </c>
      <c r="K117" s="50" t="s">
        <v>365</v>
      </c>
      <c r="L117" s="50" t="s">
        <v>14</v>
      </c>
      <c r="M117" s="50" t="s">
        <v>14</v>
      </c>
      <c r="N117" s="50"/>
      <c r="O117" s="50"/>
      <c r="P117" s="50" t="s">
        <v>433</v>
      </c>
      <c r="Q117" s="50" t="s">
        <v>433</v>
      </c>
      <c r="R117" s="50" t="s">
        <v>433</v>
      </c>
      <c r="S117" s="50" t="s">
        <v>433</v>
      </c>
      <c r="T117" s="50" t="s">
        <v>433</v>
      </c>
      <c r="U117" s="50" t="s">
        <v>649</v>
      </c>
      <c r="V117" s="50" t="s">
        <v>841</v>
      </c>
    </row>
    <row r="118" spans="1:22" ht="25.5" customHeight="1" x14ac:dyDescent="0.25">
      <c r="A118" s="86" t="s">
        <v>43</v>
      </c>
      <c r="B118" s="50" t="s">
        <v>23</v>
      </c>
      <c r="C118" s="50">
        <v>2018</v>
      </c>
      <c r="D118" s="54">
        <v>3483</v>
      </c>
      <c r="E118" s="50" t="s">
        <v>113</v>
      </c>
      <c r="F118" s="50" t="s">
        <v>521</v>
      </c>
      <c r="G118" s="50" t="s">
        <v>45</v>
      </c>
      <c r="H118" s="50" t="s">
        <v>25</v>
      </c>
      <c r="I118" s="50" t="s">
        <v>410</v>
      </c>
      <c r="J118" s="50" t="s">
        <v>350</v>
      </c>
      <c r="K118" s="50" t="s">
        <v>522</v>
      </c>
      <c r="L118" s="50" t="s">
        <v>13</v>
      </c>
      <c r="M118" s="50" t="s">
        <v>14</v>
      </c>
      <c r="N118" s="50"/>
      <c r="O118" s="50"/>
      <c r="P118" s="50" t="s">
        <v>433</v>
      </c>
      <c r="Q118" s="50" t="s">
        <v>433</v>
      </c>
      <c r="R118" s="50" t="s">
        <v>433</v>
      </c>
      <c r="S118" s="50" t="s">
        <v>433</v>
      </c>
      <c r="T118" s="50" t="s">
        <v>433</v>
      </c>
      <c r="U118" s="50" t="s">
        <v>435</v>
      </c>
      <c r="V118" s="50" t="s">
        <v>785</v>
      </c>
    </row>
    <row r="119" spans="1:22" ht="25.5" customHeight="1" x14ac:dyDescent="0.25">
      <c r="A119" s="86" t="s">
        <v>43</v>
      </c>
      <c r="B119" s="50" t="s">
        <v>23</v>
      </c>
      <c r="C119" s="50">
        <v>2018</v>
      </c>
      <c r="D119" s="54">
        <v>3484</v>
      </c>
      <c r="E119" s="50" t="s">
        <v>113</v>
      </c>
      <c r="F119" s="50" t="s">
        <v>523</v>
      </c>
      <c r="G119" s="50" t="s">
        <v>45</v>
      </c>
      <c r="H119" s="50" t="s">
        <v>25</v>
      </c>
      <c r="I119" s="50" t="s">
        <v>410</v>
      </c>
      <c r="J119" s="50" t="s">
        <v>350</v>
      </c>
      <c r="K119" s="50" t="s">
        <v>768</v>
      </c>
      <c r="L119" s="50" t="s">
        <v>13</v>
      </c>
      <c r="M119" s="50" t="s">
        <v>14</v>
      </c>
      <c r="N119" s="50"/>
      <c r="O119" s="50"/>
      <c r="P119" s="50" t="s">
        <v>433</v>
      </c>
      <c r="Q119" s="50" t="s">
        <v>433</v>
      </c>
      <c r="R119" s="50" t="s">
        <v>433</v>
      </c>
      <c r="S119" s="50" t="s">
        <v>433</v>
      </c>
      <c r="T119" s="50" t="s">
        <v>433</v>
      </c>
      <c r="U119" s="50" t="s">
        <v>435</v>
      </c>
      <c r="V119" s="50" t="s">
        <v>785</v>
      </c>
    </row>
    <row r="120" spans="1:22" ht="25.5" customHeight="1" x14ac:dyDescent="0.25">
      <c r="A120" s="86" t="s">
        <v>158</v>
      </c>
      <c r="B120" s="50" t="s">
        <v>298</v>
      </c>
      <c r="C120" s="50">
        <v>2018</v>
      </c>
      <c r="D120" s="54" t="s">
        <v>670</v>
      </c>
      <c r="E120" s="50" t="s">
        <v>400</v>
      </c>
      <c r="F120" s="50" t="s">
        <v>269</v>
      </c>
      <c r="G120" s="50" t="s">
        <v>45</v>
      </c>
      <c r="H120" s="50" t="s">
        <v>39</v>
      </c>
      <c r="I120" s="50" t="s">
        <v>7</v>
      </c>
      <c r="J120" s="50" t="s">
        <v>350</v>
      </c>
      <c r="K120" s="50" t="s">
        <v>361</v>
      </c>
      <c r="L120" s="50" t="s">
        <v>14</v>
      </c>
      <c r="M120" s="50" t="s">
        <v>14</v>
      </c>
      <c r="N120" s="50"/>
      <c r="O120" s="50"/>
      <c r="P120" s="50" t="s">
        <v>433</v>
      </c>
      <c r="Q120" s="50" t="s">
        <v>433</v>
      </c>
      <c r="R120" s="50" t="s">
        <v>433</v>
      </c>
      <c r="S120" s="50" t="s">
        <v>433</v>
      </c>
      <c r="T120" s="50" t="s">
        <v>433</v>
      </c>
      <c r="U120" s="50" t="s">
        <v>400</v>
      </c>
      <c r="V120" s="50"/>
    </row>
    <row r="121" spans="1:22" ht="25.5" customHeight="1" x14ac:dyDescent="0.25">
      <c r="A121" s="86" t="s">
        <v>158</v>
      </c>
      <c r="B121" s="50" t="s">
        <v>298</v>
      </c>
      <c r="C121" s="50">
        <v>2018</v>
      </c>
      <c r="D121" s="54" t="s">
        <v>671</v>
      </c>
      <c r="E121" s="50" t="s">
        <v>299</v>
      </c>
      <c r="F121" s="50" t="s">
        <v>270</v>
      </c>
      <c r="G121" s="50" t="s">
        <v>45</v>
      </c>
      <c r="H121" s="50" t="s">
        <v>39</v>
      </c>
      <c r="I121" s="50" t="s">
        <v>7</v>
      </c>
      <c r="J121" s="50" t="s">
        <v>350</v>
      </c>
      <c r="K121" s="50" t="s">
        <v>362</v>
      </c>
      <c r="L121" s="50" t="s">
        <v>14</v>
      </c>
      <c r="M121" s="50" t="s">
        <v>14</v>
      </c>
      <c r="N121" s="50"/>
      <c r="O121" s="50"/>
      <c r="P121" s="50" t="s">
        <v>433</v>
      </c>
      <c r="Q121" s="50" t="s">
        <v>433</v>
      </c>
      <c r="R121" s="50" t="s">
        <v>433</v>
      </c>
      <c r="S121" s="50" t="s">
        <v>433</v>
      </c>
      <c r="T121" s="50" t="s">
        <v>433</v>
      </c>
      <c r="U121" s="50" t="s">
        <v>299</v>
      </c>
      <c r="V121" s="50"/>
    </row>
    <row r="122" spans="1:22" ht="25.5" customHeight="1" x14ac:dyDescent="0.25">
      <c r="A122" s="86" t="s">
        <v>158</v>
      </c>
      <c r="B122" s="50" t="s">
        <v>298</v>
      </c>
      <c r="C122" s="50">
        <v>2018</v>
      </c>
      <c r="D122" s="54" t="s">
        <v>672</v>
      </c>
      <c r="E122" s="50" t="s">
        <v>299</v>
      </c>
      <c r="F122" s="50" t="s">
        <v>271</v>
      </c>
      <c r="G122" s="50" t="s">
        <v>45</v>
      </c>
      <c r="H122" s="50" t="s">
        <v>39</v>
      </c>
      <c r="I122" s="50" t="s">
        <v>7</v>
      </c>
      <c r="J122" s="50" t="s">
        <v>350</v>
      </c>
      <c r="K122" s="50" t="s">
        <v>363</v>
      </c>
      <c r="L122" s="50" t="s">
        <v>14</v>
      </c>
      <c r="M122" s="50" t="s">
        <v>14</v>
      </c>
      <c r="N122" s="50"/>
      <c r="O122" s="50"/>
      <c r="P122" s="50" t="s">
        <v>433</v>
      </c>
      <c r="Q122" s="50" t="s">
        <v>433</v>
      </c>
      <c r="R122" s="50" t="s">
        <v>433</v>
      </c>
      <c r="S122" s="50" t="s">
        <v>433</v>
      </c>
      <c r="T122" s="50" t="s">
        <v>433</v>
      </c>
      <c r="U122" s="50" t="s">
        <v>299</v>
      </c>
      <c r="V122" s="50"/>
    </row>
    <row r="123" spans="1:22" ht="25.5" customHeight="1" x14ac:dyDescent="0.25">
      <c r="A123" s="86" t="s">
        <v>158</v>
      </c>
      <c r="B123" s="50" t="s">
        <v>298</v>
      </c>
      <c r="C123" s="50">
        <v>2018</v>
      </c>
      <c r="D123" s="54" t="s">
        <v>673</v>
      </c>
      <c r="E123" s="50" t="s">
        <v>299</v>
      </c>
      <c r="F123" s="50" t="s">
        <v>272</v>
      </c>
      <c r="G123" s="50" t="s">
        <v>45</v>
      </c>
      <c r="H123" s="50" t="s">
        <v>39</v>
      </c>
      <c r="I123" s="50" t="s">
        <v>7</v>
      </c>
      <c r="J123" s="50" t="s">
        <v>350</v>
      </c>
      <c r="K123" s="50" t="s">
        <v>360</v>
      </c>
      <c r="L123" s="50" t="s">
        <v>14</v>
      </c>
      <c r="M123" s="50" t="s">
        <v>14</v>
      </c>
      <c r="N123" s="50"/>
      <c r="O123" s="50"/>
      <c r="P123" s="50" t="s">
        <v>433</v>
      </c>
      <c r="Q123" s="50" t="s">
        <v>433</v>
      </c>
      <c r="R123" s="50" t="s">
        <v>433</v>
      </c>
      <c r="S123" s="50" t="s">
        <v>433</v>
      </c>
      <c r="T123" s="50" t="s">
        <v>433</v>
      </c>
      <c r="U123" s="50" t="s">
        <v>299</v>
      </c>
      <c r="V123" s="50"/>
    </row>
    <row r="124" spans="1:22" ht="25.5" customHeight="1" x14ac:dyDescent="0.25">
      <c r="A124" s="86" t="s">
        <v>158</v>
      </c>
      <c r="B124" s="50" t="s">
        <v>298</v>
      </c>
      <c r="C124" s="50">
        <v>2018</v>
      </c>
      <c r="D124" s="54" t="s">
        <v>674</v>
      </c>
      <c r="E124" s="50" t="s">
        <v>299</v>
      </c>
      <c r="F124" s="50" t="s">
        <v>273</v>
      </c>
      <c r="G124" s="50" t="s">
        <v>45</v>
      </c>
      <c r="H124" s="50" t="s">
        <v>39</v>
      </c>
      <c r="I124" s="50" t="s">
        <v>7</v>
      </c>
      <c r="J124" s="50" t="s">
        <v>350</v>
      </c>
      <c r="K124" s="50" t="s">
        <v>364</v>
      </c>
      <c r="L124" s="50" t="s">
        <v>14</v>
      </c>
      <c r="M124" s="50" t="s">
        <v>14</v>
      </c>
      <c r="N124" s="50"/>
      <c r="O124" s="50"/>
      <c r="P124" s="50" t="s">
        <v>433</v>
      </c>
      <c r="Q124" s="50" t="s">
        <v>433</v>
      </c>
      <c r="R124" s="50" t="s">
        <v>433</v>
      </c>
      <c r="S124" s="50" t="s">
        <v>433</v>
      </c>
      <c r="T124" s="50" t="s">
        <v>433</v>
      </c>
      <c r="U124" s="50" t="s">
        <v>299</v>
      </c>
      <c r="V124" s="50"/>
    </row>
    <row r="125" spans="1:22" ht="25.5" customHeight="1" x14ac:dyDescent="0.25">
      <c r="A125" s="86" t="s">
        <v>158</v>
      </c>
      <c r="B125" s="50" t="s">
        <v>298</v>
      </c>
      <c r="C125" s="50">
        <v>2018</v>
      </c>
      <c r="D125" s="54" t="s">
        <v>675</v>
      </c>
      <c r="E125" s="50" t="s">
        <v>299</v>
      </c>
      <c r="F125" s="50" t="s">
        <v>274</v>
      </c>
      <c r="G125" s="50" t="s">
        <v>45</v>
      </c>
      <c r="H125" s="50" t="s">
        <v>39</v>
      </c>
      <c r="I125" s="50" t="s">
        <v>7</v>
      </c>
      <c r="J125" s="50" t="s">
        <v>350</v>
      </c>
      <c r="K125" s="50" t="s">
        <v>360</v>
      </c>
      <c r="L125" s="50" t="s">
        <v>14</v>
      </c>
      <c r="M125" s="50" t="s">
        <v>14</v>
      </c>
      <c r="N125" s="50"/>
      <c r="O125" s="50"/>
      <c r="P125" s="50" t="s">
        <v>433</v>
      </c>
      <c r="Q125" s="50" t="s">
        <v>433</v>
      </c>
      <c r="R125" s="50" t="s">
        <v>433</v>
      </c>
      <c r="S125" s="50" t="s">
        <v>433</v>
      </c>
      <c r="T125" s="50" t="s">
        <v>433</v>
      </c>
      <c r="U125" s="50" t="s">
        <v>299</v>
      </c>
      <c r="V125" s="50"/>
    </row>
    <row r="126" spans="1:22" ht="25.5" customHeight="1" x14ac:dyDescent="0.25">
      <c r="A126" s="86" t="s">
        <v>158</v>
      </c>
      <c r="B126" s="50" t="s">
        <v>298</v>
      </c>
      <c r="C126" s="50">
        <v>2018</v>
      </c>
      <c r="D126" s="54" t="s">
        <v>676</v>
      </c>
      <c r="E126" s="50" t="s">
        <v>649</v>
      </c>
      <c r="F126" s="50" t="s">
        <v>275</v>
      </c>
      <c r="G126" s="50" t="s">
        <v>45</v>
      </c>
      <c r="H126" s="50" t="s">
        <v>39</v>
      </c>
      <c r="I126" s="50" t="s">
        <v>677</v>
      </c>
      <c r="J126" s="50" t="s">
        <v>350</v>
      </c>
      <c r="K126" s="50" t="s">
        <v>360</v>
      </c>
      <c r="L126" s="50" t="s">
        <v>13</v>
      </c>
      <c r="M126" s="50" t="s">
        <v>14</v>
      </c>
      <c r="N126" s="50"/>
      <c r="O126" s="50"/>
      <c r="P126" s="50" t="s">
        <v>433</v>
      </c>
      <c r="Q126" s="50" t="s">
        <v>433</v>
      </c>
      <c r="R126" s="50" t="s">
        <v>433</v>
      </c>
      <c r="S126" s="50" t="s">
        <v>433</v>
      </c>
      <c r="T126" s="50" t="s">
        <v>433</v>
      </c>
      <c r="U126" s="50" t="s">
        <v>649</v>
      </c>
      <c r="V126" s="50" t="s">
        <v>678</v>
      </c>
    </row>
    <row r="127" spans="1:22" ht="25.5" customHeight="1" x14ac:dyDescent="0.25">
      <c r="A127" s="86" t="s">
        <v>158</v>
      </c>
      <c r="B127" s="50" t="s">
        <v>298</v>
      </c>
      <c r="C127" s="50">
        <v>2018</v>
      </c>
      <c r="D127" s="54" t="s">
        <v>679</v>
      </c>
      <c r="E127" s="50" t="s">
        <v>299</v>
      </c>
      <c r="F127" s="50" t="s">
        <v>275</v>
      </c>
      <c r="G127" s="50" t="s">
        <v>45</v>
      </c>
      <c r="H127" s="50" t="s">
        <v>39</v>
      </c>
      <c r="I127" s="50" t="s">
        <v>7</v>
      </c>
      <c r="J127" s="50" t="s">
        <v>350</v>
      </c>
      <c r="K127" s="50" t="s">
        <v>360</v>
      </c>
      <c r="L127" s="50" t="s">
        <v>14</v>
      </c>
      <c r="M127" s="50" t="s">
        <v>14</v>
      </c>
      <c r="N127" s="50"/>
      <c r="O127" s="50"/>
      <c r="P127" s="50" t="s">
        <v>433</v>
      </c>
      <c r="Q127" s="50" t="s">
        <v>433</v>
      </c>
      <c r="R127" s="50" t="s">
        <v>433</v>
      </c>
      <c r="S127" s="50" t="s">
        <v>433</v>
      </c>
      <c r="T127" s="50" t="s">
        <v>433</v>
      </c>
      <c r="U127" s="50" t="s">
        <v>299</v>
      </c>
      <c r="V127" s="50"/>
    </row>
    <row r="128" spans="1:22" ht="25.5" customHeight="1" x14ac:dyDescent="0.25">
      <c r="A128" s="86" t="s">
        <v>158</v>
      </c>
      <c r="B128" s="50" t="s">
        <v>298</v>
      </c>
      <c r="C128" s="50">
        <v>2018</v>
      </c>
      <c r="D128" s="54" t="s">
        <v>705</v>
      </c>
      <c r="E128" s="50" t="s">
        <v>649</v>
      </c>
      <c r="F128" s="50" t="s">
        <v>276</v>
      </c>
      <c r="G128" s="50" t="s">
        <v>45</v>
      </c>
      <c r="H128" s="50" t="s">
        <v>39</v>
      </c>
      <c r="I128" s="50" t="s">
        <v>677</v>
      </c>
      <c r="J128" s="50" t="s">
        <v>350</v>
      </c>
      <c r="K128" s="50" t="s">
        <v>360</v>
      </c>
      <c r="L128" s="50" t="s">
        <v>13</v>
      </c>
      <c r="M128" s="50" t="s">
        <v>14</v>
      </c>
      <c r="N128" s="50"/>
      <c r="O128" s="50"/>
      <c r="P128" s="50" t="s">
        <v>433</v>
      </c>
      <c r="Q128" s="50" t="s">
        <v>433</v>
      </c>
      <c r="R128" s="50" t="s">
        <v>433</v>
      </c>
      <c r="S128" s="50" t="s">
        <v>433</v>
      </c>
      <c r="T128" s="50" t="s">
        <v>433</v>
      </c>
      <c r="U128" s="50" t="s">
        <v>649</v>
      </c>
      <c r="V128" s="50" t="s">
        <v>706</v>
      </c>
    </row>
    <row r="129" spans="1:22" ht="25.5" customHeight="1" x14ac:dyDescent="0.25">
      <c r="A129" s="86" t="s">
        <v>158</v>
      </c>
      <c r="B129" s="50" t="s">
        <v>23</v>
      </c>
      <c r="C129" s="50">
        <v>2018</v>
      </c>
      <c r="D129" s="54" t="s">
        <v>756</v>
      </c>
      <c r="E129" s="50" t="s">
        <v>399</v>
      </c>
      <c r="F129" s="50" t="s">
        <v>469</v>
      </c>
      <c r="G129" s="50" t="s">
        <v>470</v>
      </c>
      <c r="H129" s="50" t="s">
        <v>39</v>
      </c>
      <c r="I129" s="50" t="s">
        <v>410</v>
      </c>
      <c r="J129" s="50" t="s">
        <v>350</v>
      </c>
      <c r="K129" s="50" t="s">
        <v>369</v>
      </c>
      <c r="L129" s="50" t="s">
        <v>13</v>
      </c>
      <c r="M129" s="50" t="s">
        <v>13</v>
      </c>
      <c r="N129" s="50" t="s">
        <v>13</v>
      </c>
      <c r="O129" s="50" t="s">
        <v>437</v>
      </c>
      <c r="P129" s="50" t="s">
        <v>13</v>
      </c>
      <c r="Q129" s="50" t="s">
        <v>471</v>
      </c>
      <c r="R129" s="50" t="s">
        <v>13</v>
      </c>
      <c r="S129" s="50"/>
      <c r="T129" s="50" t="s">
        <v>793</v>
      </c>
      <c r="U129" s="50" t="s">
        <v>433</v>
      </c>
      <c r="V129" s="50"/>
    </row>
    <row r="130" spans="1:22" ht="25.5" customHeight="1" x14ac:dyDescent="0.25">
      <c r="A130" s="86" t="s">
        <v>158</v>
      </c>
      <c r="B130" s="50" t="s">
        <v>23</v>
      </c>
      <c r="C130" s="50">
        <v>2018</v>
      </c>
      <c r="D130" s="54">
        <v>3428</v>
      </c>
      <c r="E130" s="50" t="s">
        <v>399</v>
      </c>
      <c r="F130" s="50" t="s">
        <v>473</v>
      </c>
      <c r="G130" s="50" t="s">
        <v>474</v>
      </c>
      <c r="H130" s="50" t="s">
        <v>25</v>
      </c>
      <c r="I130" s="50" t="s">
        <v>5</v>
      </c>
      <c r="J130" s="50" t="s">
        <v>351</v>
      </c>
      <c r="K130" s="50" t="s">
        <v>365</v>
      </c>
      <c r="L130" s="50" t="s">
        <v>14</v>
      </c>
      <c r="M130" s="50" t="s">
        <v>14</v>
      </c>
      <c r="N130" s="50"/>
      <c r="O130" s="50"/>
      <c r="P130" s="50" t="s">
        <v>433</v>
      </c>
      <c r="Q130" s="50" t="s">
        <v>433</v>
      </c>
      <c r="R130" s="50" t="s">
        <v>433</v>
      </c>
      <c r="S130" s="50" t="s">
        <v>433</v>
      </c>
      <c r="T130" s="50" t="s">
        <v>433</v>
      </c>
      <c r="U130" s="50" t="s">
        <v>433</v>
      </c>
      <c r="V130" s="50"/>
    </row>
    <row r="131" spans="1:22" ht="25.5" customHeight="1" x14ac:dyDescent="0.25">
      <c r="A131" s="86" t="s">
        <v>158</v>
      </c>
      <c r="B131" s="50" t="s">
        <v>23</v>
      </c>
      <c r="C131" s="50">
        <v>2018</v>
      </c>
      <c r="D131" s="54">
        <v>3429</v>
      </c>
      <c r="E131" s="50" t="s">
        <v>399</v>
      </c>
      <c r="F131" s="50" t="s">
        <v>475</v>
      </c>
      <c r="G131" s="50" t="s">
        <v>474</v>
      </c>
      <c r="H131" s="50" t="s">
        <v>25</v>
      </c>
      <c r="I131" s="50" t="s">
        <v>6</v>
      </c>
      <c r="J131" s="50" t="s">
        <v>357</v>
      </c>
      <c r="K131" s="50" t="s">
        <v>365</v>
      </c>
      <c r="L131" s="50" t="s">
        <v>14</v>
      </c>
      <c r="M131" s="50" t="s">
        <v>14</v>
      </c>
      <c r="N131" s="50"/>
      <c r="O131" s="50"/>
      <c r="P131" s="50" t="s">
        <v>433</v>
      </c>
      <c r="Q131" s="50" t="s">
        <v>433</v>
      </c>
      <c r="R131" s="50" t="s">
        <v>433</v>
      </c>
      <c r="S131" s="50" t="s">
        <v>433</v>
      </c>
      <c r="T131" s="50" t="s">
        <v>433</v>
      </c>
      <c r="U131" s="50" t="s">
        <v>433</v>
      </c>
      <c r="V131" s="50"/>
    </row>
    <row r="132" spans="1:22" ht="25.5" customHeight="1" x14ac:dyDescent="0.25">
      <c r="A132" s="86" t="s">
        <v>158</v>
      </c>
      <c r="B132" s="50" t="s">
        <v>23</v>
      </c>
      <c r="C132" s="50">
        <v>2018</v>
      </c>
      <c r="D132" s="54">
        <v>3430</v>
      </c>
      <c r="E132" s="50" t="s">
        <v>399</v>
      </c>
      <c r="F132" s="50" t="s">
        <v>476</v>
      </c>
      <c r="G132" s="50" t="s">
        <v>474</v>
      </c>
      <c r="H132" s="50" t="s">
        <v>39</v>
      </c>
      <c r="I132" s="50" t="s">
        <v>7</v>
      </c>
      <c r="J132" s="50" t="s">
        <v>357</v>
      </c>
      <c r="K132" s="50" t="s">
        <v>365</v>
      </c>
      <c r="L132" s="50" t="s">
        <v>14</v>
      </c>
      <c r="M132" s="50" t="s">
        <v>14</v>
      </c>
      <c r="N132" s="50"/>
      <c r="O132" s="50"/>
      <c r="P132" s="50" t="s">
        <v>433</v>
      </c>
      <c r="Q132" s="50" t="s">
        <v>433</v>
      </c>
      <c r="R132" s="50" t="s">
        <v>433</v>
      </c>
      <c r="S132" s="50" t="s">
        <v>433</v>
      </c>
      <c r="T132" s="50" t="s">
        <v>433</v>
      </c>
      <c r="U132" s="50" t="s">
        <v>433</v>
      </c>
      <c r="V132" s="50"/>
    </row>
    <row r="133" spans="1:22" ht="25.5" customHeight="1" x14ac:dyDescent="0.25">
      <c r="A133" s="86" t="s">
        <v>158</v>
      </c>
      <c r="B133" s="50" t="s">
        <v>23</v>
      </c>
      <c r="C133" s="50">
        <v>2018</v>
      </c>
      <c r="D133" s="54">
        <v>3459</v>
      </c>
      <c r="E133" s="50" t="s">
        <v>113</v>
      </c>
      <c r="F133" s="50" t="s">
        <v>477</v>
      </c>
      <c r="G133" s="50" t="s">
        <v>478</v>
      </c>
      <c r="H133" s="50" t="s">
        <v>25</v>
      </c>
      <c r="I133" s="50" t="s">
        <v>5</v>
      </c>
      <c r="J133" s="50" t="s">
        <v>350</v>
      </c>
      <c r="K133" s="50" t="s">
        <v>479</v>
      </c>
      <c r="L133" s="50" t="s">
        <v>13</v>
      </c>
      <c r="M133" s="50" t="s">
        <v>14</v>
      </c>
      <c r="N133" s="50"/>
      <c r="O133" s="50"/>
      <c r="P133" s="50" t="s">
        <v>433</v>
      </c>
      <c r="Q133" s="50" t="s">
        <v>433</v>
      </c>
      <c r="R133" s="50" t="s">
        <v>433</v>
      </c>
      <c r="S133" s="50" t="s">
        <v>433</v>
      </c>
      <c r="T133" s="50" t="s">
        <v>433</v>
      </c>
      <c r="U133" s="50" t="s">
        <v>113</v>
      </c>
      <c r="V133" s="50"/>
    </row>
    <row r="134" spans="1:22" ht="25.5" customHeight="1" x14ac:dyDescent="0.25">
      <c r="A134" s="86" t="s">
        <v>158</v>
      </c>
      <c r="B134" s="50" t="s">
        <v>23</v>
      </c>
      <c r="C134" s="50">
        <v>2018</v>
      </c>
      <c r="D134" s="54" t="s">
        <v>758</v>
      </c>
      <c r="E134" s="50" t="s">
        <v>399</v>
      </c>
      <c r="F134" s="50" t="s">
        <v>464</v>
      </c>
      <c r="G134" s="50" t="s">
        <v>465</v>
      </c>
      <c r="H134" s="50" t="s">
        <v>39</v>
      </c>
      <c r="I134" s="50" t="s">
        <v>7</v>
      </c>
      <c r="J134" s="50" t="s">
        <v>350</v>
      </c>
      <c r="K134" s="50" t="s">
        <v>466</v>
      </c>
      <c r="L134" s="50" t="s">
        <v>14</v>
      </c>
      <c r="M134" s="50" t="s">
        <v>14</v>
      </c>
      <c r="N134" s="50"/>
      <c r="O134" s="50"/>
      <c r="P134" s="50" t="s">
        <v>433</v>
      </c>
      <c r="Q134" s="50" t="s">
        <v>433</v>
      </c>
      <c r="R134" s="50" t="s">
        <v>433</v>
      </c>
      <c r="S134" s="50" t="s">
        <v>433</v>
      </c>
      <c r="T134" s="50" t="s">
        <v>433</v>
      </c>
      <c r="U134" s="50" t="s">
        <v>433</v>
      </c>
      <c r="V134" s="50"/>
    </row>
    <row r="135" spans="1:22" ht="25.5" customHeight="1" x14ac:dyDescent="0.25">
      <c r="A135" s="86" t="s">
        <v>158</v>
      </c>
      <c r="B135" s="50" t="s">
        <v>23</v>
      </c>
      <c r="C135" s="50">
        <v>2018</v>
      </c>
      <c r="D135" s="54" t="s">
        <v>757</v>
      </c>
      <c r="E135" s="50" t="s">
        <v>399</v>
      </c>
      <c r="F135" s="50" t="s">
        <v>467</v>
      </c>
      <c r="G135" s="50" t="s">
        <v>465</v>
      </c>
      <c r="H135" s="50" t="s">
        <v>39</v>
      </c>
      <c r="I135" s="50" t="s">
        <v>7</v>
      </c>
      <c r="J135" s="50" t="s">
        <v>350</v>
      </c>
      <c r="K135" s="50" t="s">
        <v>468</v>
      </c>
      <c r="L135" s="50" t="s">
        <v>14</v>
      </c>
      <c r="M135" s="50" t="s">
        <v>14</v>
      </c>
      <c r="N135" s="50"/>
      <c r="O135" s="50"/>
      <c r="P135" s="50" t="s">
        <v>433</v>
      </c>
      <c r="Q135" s="50" t="s">
        <v>433</v>
      </c>
      <c r="R135" s="50" t="s">
        <v>433</v>
      </c>
      <c r="S135" s="50" t="s">
        <v>433</v>
      </c>
      <c r="T135" s="50" t="s">
        <v>433</v>
      </c>
      <c r="U135" s="50" t="s">
        <v>433</v>
      </c>
      <c r="V135" s="50"/>
    </row>
    <row r="136" spans="1:22" ht="25.5" customHeight="1" x14ac:dyDescent="0.25">
      <c r="A136" s="86" t="s">
        <v>158</v>
      </c>
      <c r="B136" s="50" t="s">
        <v>23</v>
      </c>
      <c r="C136" s="50">
        <v>2018</v>
      </c>
      <c r="D136" s="54" t="s">
        <v>480</v>
      </c>
      <c r="E136" s="50" t="s">
        <v>399</v>
      </c>
      <c r="F136" s="50" t="s">
        <v>481</v>
      </c>
      <c r="G136" s="50" t="s">
        <v>45</v>
      </c>
      <c r="H136" s="50" t="s">
        <v>25</v>
      </c>
      <c r="I136" s="50" t="s">
        <v>7</v>
      </c>
      <c r="J136" s="50" t="s">
        <v>350</v>
      </c>
      <c r="K136" s="50" t="s">
        <v>372</v>
      </c>
      <c r="L136" s="50" t="s">
        <v>14</v>
      </c>
      <c r="M136" s="50" t="s">
        <v>14</v>
      </c>
      <c r="N136" s="50"/>
      <c r="O136" s="50"/>
      <c r="P136" s="50" t="s">
        <v>433</v>
      </c>
      <c r="Q136" s="50" t="s">
        <v>433</v>
      </c>
      <c r="R136" s="50" t="s">
        <v>433</v>
      </c>
      <c r="S136" s="50" t="s">
        <v>433</v>
      </c>
      <c r="T136" s="50" t="s">
        <v>433</v>
      </c>
      <c r="U136" s="50" t="s">
        <v>433</v>
      </c>
      <c r="V136" s="50"/>
    </row>
    <row r="137" spans="1:22" ht="25.5" customHeight="1" x14ac:dyDescent="0.25">
      <c r="A137" s="86" t="s">
        <v>148</v>
      </c>
      <c r="B137" s="50" t="s">
        <v>298</v>
      </c>
      <c r="C137" s="50">
        <v>2018</v>
      </c>
      <c r="D137" s="54">
        <v>3402</v>
      </c>
      <c r="E137" s="50" t="s">
        <v>399</v>
      </c>
      <c r="F137" s="50" t="s">
        <v>264</v>
      </c>
      <c r="G137" s="50" t="s">
        <v>702</v>
      </c>
      <c r="H137" s="50" t="s">
        <v>25</v>
      </c>
      <c r="I137" s="50" t="s">
        <v>7</v>
      </c>
      <c r="J137" s="50" t="s">
        <v>629</v>
      </c>
      <c r="K137" s="50" t="s">
        <v>371</v>
      </c>
      <c r="L137" s="50" t="s">
        <v>13</v>
      </c>
      <c r="M137" s="50" t="s">
        <v>13</v>
      </c>
      <c r="N137" s="50" t="s">
        <v>13</v>
      </c>
      <c r="O137" s="50" t="s">
        <v>437</v>
      </c>
      <c r="P137" s="50" t="s">
        <v>14</v>
      </c>
      <c r="Q137" s="50" t="s">
        <v>334</v>
      </c>
      <c r="R137" s="50" t="s">
        <v>14</v>
      </c>
      <c r="S137" s="50" t="s">
        <v>630</v>
      </c>
      <c r="T137" s="50"/>
      <c r="U137" s="50" t="s">
        <v>433</v>
      </c>
      <c r="V137" s="50" t="s">
        <v>772</v>
      </c>
    </row>
    <row r="138" spans="1:22" ht="25.5" customHeight="1" x14ac:dyDescent="0.25">
      <c r="A138" s="86" t="s">
        <v>148</v>
      </c>
      <c r="B138" s="50" t="s">
        <v>298</v>
      </c>
      <c r="C138" s="50">
        <v>2018</v>
      </c>
      <c r="D138" s="54">
        <v>3403</v>
      </c>
      <c r="E138" s="50" t="s">
        <v>399</v>
      </c>
      <c r="F138" s="50" t="s">
        <v>265</v>
      </c>
      <c r="G138" s="50" t="s">
        <v>702</v>
      </c>
      <c r="H138" s="50" t="s">
        <v>25</v>
      </c>
      <c r="I138" s="50" t="s">
        <v>7</v>
      </c>
      <c r="J138" s="50" t="s">
        <v>631</v>
      </c>
      <c r="K138" s="50" t="s">
        <v>371</v>
      </c>
      <c r="L138" s="50" t="s">
        <v>13</v>
      </c>
      <c r="M138" s="50" t="s">
        <v>13</v>
      </c>
      <c r="N138" s="50" t="s">
        <v>13</v>
      </c>
      <c r="O138" s="50" t="s">
        <v>437</v>
      </c>
      <c r="P138" s="50" t="s">
        <v>14</v>
      </c>
      <c r="Q138" s="50" t="s">
        <v>334</v>
      </c>
      <c r="R138" s="50" t="s">
        <v>14</v>
      </c>
      <c r="S138" s="50" t="s">
        <v>632</v>
      </c>
      <c r="T138" s="50"/>
      <c r="U138" s="50" t="s">
        <v>433</v>
      </c>
      <c r="V138" s="50" t="s">
        <v>772</v>
      </c>
    </row>
    <row r="139" spans="1:22" ht="25.5" customHeight="1" x14ac:dyDescent="0.25">
      <c r="A139" s="86" t="s">
        <v>63</v>
      </c>
      <c r="B139" s="50" t="s">
        <v>23</v>
      </c>
      <c r="C139" s="50">
        <v>2017</v>
      </c>
      <c r="D139" s="54" t="s">
        <v>733</v>
      </c>
      <c r="E139" s="50" t="s">
        <v>649</v>
      </c>
      <c r="F139" s="50" t="s">
        <v>57</v>
      </c>
      <c r="G139" s="50" t="s">
        <v>98</v>
      </c>
      <c r="H139" s="50" t="s">
        <v>39</v>
      </c>
      <c r="I139" s="50" t="s">
        <v>10</v>
      </c>
      <c r="J139" s="50" t="s">
        <v>659</v>
      </c>
      <c r="K139" s="50" t="s">
        <v>366</v>
      </c>
      <c r="L139" s="50" t="s">
        <v>14</v>
      </c>
      <c r="M139" s="50" t="s">
        <v>14</v>
      </c>
      <c r="N139" s="50"/>
      <c r="O139" s="50"/>
      <c r="P139" s="50" t="s">
        <v>433</v>
      </c>
      <c r="Q139" s="50" t="s">
        <v>433</v>
      </c>
      <c r="R139" s="50" t="s">
        <v>433</v>
      </c>
      <c r="S139" s="50" t="s">
        <v>433</v>
      </c>
      <c r="T139" s="50" t="s">
        <v>433</v>
      </c>
      <c r="U139" s="50" t="s">
        <v>649</v>
      </c>
      <c r="V139" s="50"/>
    </row>
    <row r="140" spans="1:22" ht="25.5" customHeight="1" x14ac:dyDescent="0.25">
      <c r="A140" s="86" t="s">
        <v>63</v>
      </c>
      <c r="B140" s="50" t="s">
        <v>23</v>
      </c>
      <c r="C140" s="50">
        <v>2017</v>
      </c>
      <c r="D140" s="54">
        <v>1790</v>
      </c>
      <c r="E140" s="50" t="s">
        <v>299</v>
      </c>
      <c r="F140" s="50" t="s">
        <v>54</v>
      </c>
      <c r="G140" s="50" t="s">
        <v>55</v>
      </c>
      <c r="H140" s="50" t="s">
        <v>39</v>
      </c>
      <c r="I140" s="50" t="s">
        <v>10</v>
      </c>
      <c r="J140" s="50" t="s">
        <v>351</v>
      </c>
      <c r="K140" s="50" t="s">
        <v>366</v>
      </c>
      <c r="L140" s="50" t="s">
        <v>13</v>
      </c>
      <c r="M140" s="50" t="s">
        <v>13</v>
      </c>
      <c r="N140" s="50" t="s">
        <v>13</v>
      </c>
      <c r="O140" s="50" t="s">
        <v>637</v>
      </c>
      <c r="P140" s="50" t="s">
        <v>14</v>
      </c>
      <c r="Q140" s="50" t="s">
        <v>638</v>
      </c>
      <c r="R140" s="50" t="s">
        <v>14</v>
      </c>
      <c r="S140" s="50" t="s">
        <v>639</v>
      </c>
      <c r="T140" s="50"/>
      <c r="U140" s="50" t="s">
        <v>299</v>
      </c>
      <c r="V140" s="50"/>
    </row>
    <row r="141" spans="1:22" ht="25.5" customHeight="1" x14ac:dyDescent="0.25">
      <c r="A141" s="86" t="s">
        <v>63</v>
      </c>
      <c r="B141" s="50" t="s">
        <v>23</v>
      </c>
      <c r="C141" s="50">
        <v>2017</v>
      </c>
      <c r="D141" s="54">
        <v>3294</v>
      </c>
      <c r="E141" s="50" t="s">
        <v>299</v>
      </c>
      <c r="F141" s="50" t="s">
        <v>56</v>
      </c>
      <c r="G141" s="50" t="s">
        <v>55</v>
      </c>
      <c r="H141" s="50" t="s">
        <v>25</v>
      </c>
      <c r="I141" s="50" t="s">
        <v>410</v>
      </c>
      <c r="J141" s="50" t="s">
        <v>351</v>
      </c>
      <c r="K141" s="50" t="s">
        <v>366</v>
      </c>
      <c r="L141" s="50" t="s">
        <v>13</v>
      </c>
      <c r="M141" s="50" t="s">
        <v>13</v>
      </c>
      <c r="N141" s="50" t="s">
        <v>13</v>
      </c>
      <c r="O141" s="50" t="s">
        <v>495</v>
      </c>
      <c r="P141" s="50" t="s">
        <v>14</v>
      </c>
      <c r="Q141" s="50" t="s">
        <v>635</v>
      </c>
      <c r="R141" s="50" t="s">
        <v>14</v>
      </c>
      <c r="S141" s="50" t="s">
        <v>636</v>
      </c>
      <c r="T141" s="50"/>
      <c r="U141" s="50" t="s">
        <v>299</v>
      </c>
      <c r="V141" s="50"/>
    </row>
    <row r="142" spans="1:22" ht="25.5" customHeight="1" x14ac:dyDescent="0.25">
      <c r="A142" s="86" t="s">
        <v>63</v>
      </c>
      <c r="B142" s="50" t="s">
        <v>23</v>
      </c>
      <c r="C142" s="50">
        <v>2017</v>
      </c>
      <c r="D142" s="54">
        <v>3357</v>
      </c>
      <c r="E142" s="50" t="s">
        <v>299</v>
      </c>
      <c r="F142" s="50" t="s">
        <v>53</v>
      </c>
      <c r="G142" s="50" t="s">
        <v>640</v>
      </c>
      <c r="H142" s="50" t="s">
        <v>25</v>
      </c>
      <c r="I142" s="50" t="s">
        <v>10</v>
      </c>
      <c r="J142" s="50" t="s">
        <v>350</v>
      </c>
      <c r="K142" s="50" t="s">
        <v>370</v>
      </c>
      <c r="L142" s="50" t="s">
        <v>13</v>
      </c>
      <c r="M142" s="50" t="s">
        <v>13</v>
      </c>
      <c r="N142" s="50" t="s">
        <v>13</v>
      </c>
      <c r="O142" s="50" t="s">
        <v>437</v>
      </c>
      <c r="P142" s="50" t="s">
        <v>13</v>
      </c>
      <c r="Q142" s="50" t="s">
        <v>641</v>
      </c>
      <c r="R142" s="50" t="s">
        <v>14</v>
      </c>
      <c r="S142" s="50" t="s">
        <v>642</v>
      </c>
      <c r="T142" s="50"/>
      <c r="U142" s="50" t="s">
        <v>299</v>
      </c>
      <c r="V142" s="50"/>
    </row>
    <row r="143" spans="1:22" ht="25.5" customHeight="1" x14ac:dyDescent="0.25">
      <c r="A143" s="86" t="s">
        <v>63</v>
      </c>
      <c r="B143" s="50" t="s">
        <v>298</v>
      </c>
      <c r="C143" s="50">
        <v>2018</v>
      </c>
      <c r="D143" s="54" t="s">
        <v>657</v>
      </c>
      <c r="E143" s="50" t="s">
        <v>649</v>
      </c>
      <c r="F143" s="50" t="s">
        <v>263</v>
      </c>
      <c r="G143" s="50" t="s">
        <v>140</v>
      </c>
      <c r="H143" s="50" t="s">
        <v>39</v>
      </c>
      <c r="I143" s="50" t="s">
        <v>7</v>
      </c>
      <c r="J143" s="50" t="s">
        <v>658</v>
      </c>
      <c r="K143" s="50" t="s">
        <v>774</v>
      </c>
      <c r="L143" s="50" t="s">
        <v>14</v>
      </c>
      <c r="M143" s="50" t="s">
        <v>14</v>
      </c>
      <c r="N143" s="50"/>
      <c r="O143" s="50"/>
      <c r="P143" s="50" t="s">
        <v>433</v>
      </c>
      <c r="Q143" s="50" t="s">
        <v>433</v>
      </c>
      <c r="R143" s="50" t="s">
        <v>433</v>
      </c>
      <c r="S143" s="50" t="s">
        <v>433</v>
      </c>
      <c r="T143" s="50" t="s">
        <v>433</v>
      </c>
      <c r="U143" s="50" t="s">
        <v>649</v>
      </c>
      <c r="V143" s="50"/>
    </row>
    <row r="144" spans="1:22" ht="25.5" customHeight="1" x14ac:dyDescent="0.25">
      <c r="A144" s="86" t="s">
        <v>63</v>
      </c>
      <c r="B144" s="50" t="s">
        <v>298</v>
      </c>
      <c r="C144" s="50">
        <v>2018</v>
      </c>
      <c r="D144" s="54">
        <v>2063</v>
      </c>
      <c r="E144" s="50" t="s">
        <v>299</v>
      </c>
      <c r="F144" s="50" t="s">
        <v>257</v>
      </c>
      <c r="G144" s="50" t="s">
        <v>134</v>
      </c>
      <c r="H144" s="50" t="s">
        <v>39</v>
      </c>
      <c r="I144" s="50" t="s">
        <v>7</v>
      </c>
      <c r="J144" s="50" t="s">
        <v>351</v>
      </c>
      <c r="K144" s="50" t="s">
        <v>376</v>
      </c>
      <c r="L144" s="50" t="s">
        <v>14</v>
      </c>
      <c r="M144" s="50" t="s">
        <v>14</v>
      </c>
      <c r="N144" s="50"/>
      <c r="O144" s="50"/>
      <c r="P144" s="50" t="s">
        <v>433</v>
      </c>
      <c r="Q144" s="50" t="s">
        <v>433</v>
      </c>
      <c r="R144" s="50" t="s">
        <v>433</v>
      </c>
      <c r="S144" s="50" t="s">
        <v>433</v>
      </c>
      <c r="T144" s="50" t="s">
        <v>433</v>
      </c>
      <c r="U144" s="50" t="s">
        <v>299</v>
      </c>
      <c r="V144" s="50"/>
    </row>
    <row r="145" spans="1:22" ht="25.5" customHeight="1" x14ac:dyDescent="0.25">
      <c r="A145" s="86" t="s">
        <v>63</v>
      </c>
      <c r="B145" s="50" t="s">
        <v>298</v>
      </c>
      <c r="C145" s="50">
        <v>2018</v>
      </c>
      <c r="D145" s="54">
        <v>2558</v>
      </c>
      <c r="E145" s="50" t="s">
        <v>299</v>
      </c>
      <c r="F145" s="50" t="s">
        <v>258</v>
      </c>
      <c r="G145" s="50" t="s">
        <v>702</v>
      </c>
      <c r="H145" s="50" t="s">
        <v>39</v>
      </c>
      <c r="I145" s="50" t="s">
        <v>10</v>
      </c>
      <c r="J145" s="50" t="s">
        <v>351</v>
      </c>
      <c r="K145" s="50" t="s">
        <v>365</v>
      </c>
      <c r="L145" s="50" t="s">
        <v>13</v>
      </c>
      <c r="M145" s="50" t="s">
        <v>13</v>
      </c>
      <c r="N145" s="50" t="s">
        <v>13</v>
      </c>
      <c r="O145" s="50" t="s">
        <v>483</v>
      </c>
      <c r="P145" s="50" t="s">
        <v>13</v>
      </c>
      <c r="Q145" s="50" t="s">
        <v>627</v>
      </c>
      <c r="R145" s="50" t="s">
        <v>14</v>
      </c>
      <c r="S145" s="50" t="s">
        <v>628</v>
      </c>
      <c r="T145" s="50"/>
      <c r="U145" s="50" t="s">
        <v>299</v>
      </c>
      <c r="V145" s="50"/>
    </row>
    <row r="146" spans="1:22" ht="25.5" customHeight="1" x14ac:dyDescent="0.25">
      <c r="A146" s="86" t="s">
        <v>63</v>
      </c>
      <c r="B146" s="50" t="s">
        <v>298</v>
      </c>
      <c r="C146" s="50">
        <v>2018</v>
      </c>
      <c r="D146" s="54">
        <v>3010</v>
      </c>
      <c r="E146" s="50" t="s">
        <v>113</v>
      </c>
      <c r="F146" s="50" t="s">
        <v>261</v>
      </c>
      <c r="G146" s="50" t="s">
        <v>140</v>
      </c>
      <c r="H146" s="50" t="s">
        <v>25</v>
      </c>
      <c r="I146" s="50" t="s">
        <v>7</v>
      </c>
      <c r="J146" s="50" t="s">
        <v>351</v>
      </c>
      <c r="K146" s="50" t="s">
        <v>366</v>
      </c>
      <c r="L146" s="50" t="s">
        <v>14</v>
      </c>
      <c r="M146" s="50" t="s">
        <v>14</v>
      </c>
      <c r="N146" s="50"/>
      <c r="O146" s="50"/>
      <c r="P146" s="50" t="s">
        <v>433</v>
      </c>
      <c r="Q146" s="50" t="s">
        <v>433</v>
      </c>
      <c r="R146" s="50" t="s">
        <v>433</v>
      </c>
      <c r="S146" s="50" t="s">
        <v>433</v>
      </c>
      <c r="T146" s="50" t="s">
        <v>433</v>
      </c>
      <c r="U146" s="50" t="s">
        <v>435</v>
      </c>
      <c r="V146" s="50"/>
    </row>
    <row r="147" spans="1:22" ht="25.5" customHeight="1" x14ac:dyDescent="0.25">
      <c r="A147" s="86" t="s">
        <v>63</v>
      </c>
      <c r="B147" s="50" t="s">
        <v>298</v>
      </c>
      <c r="C147" s="50">
        <v>2018</v>
      </c>
      <c r="D147" s="54">
        <v>3011</v>
      </c>
      <c r="E147" s="50" t="s">
        <v>113</v>
      </c>
      <c r="F147" s="50" t="s">
        <v>262</v>
      </c>
      <c r="G147" s="50" t="s">
        <v>140</v>
      </c>
      <c r="H147" s="50" t="s">
        <v>25</v>
      </c>
      <c r="I147" s="50" t="s">
        <v>7</v>
      </c>
      <c r="J147" s="50" t="s">
        <v>351</v>
      </c>
      <c r="K147" s="50" t="s">
        <v>366</v>
      </c>
      <c r="L147" s="50" t="s">
        <v>14</v>
      </c>
      <c r="M147" s="50" t="s">
        <v>14</v>
      </c>
      <c r="N147" s="50"/>
      <c r="O147" s="50"/>
      <c r="P147" s="50" t="s">
        <v>433</v>
      </c>
      <c r="Q147" s="50" t="s">
        <v>433</v>
      </c>
      <c r="R147" s="50" t="s">
        <v>433</v>
      </c>
      <c r="S147" s="50" t="s">
        <v>433</v>
      </c>
      <c r="T147" s="50" t="s">
        <v>433</v>
      </c>
      <c r="U147" s="50" t="s">
        <v>435</v>
      </c>
      <c r="V147" s="50"/>
    </row>
    <row r="148" spans="1:22" ht="25.5" customHeight="1" x14ac:dyDescent="0.25">
      <c r="A148" s="86" t="s">
        <v>63</v>
      </c>
      <c r="B148" s="50" t="s">
        <v>23</v>
      </c>
      <c r="C148" s="50">
        <v>2018</v>
      </c>
      <c r="D148" s="54" t="s">
        <v>755</v>
      </c>
      <c r="E148" s="50" t="s">
        <v>399</v>
      </c>
      <c r="F148" s="50" t="s">
        <v>482</v>
      </c>
      <c r="G148" s="50" t="s">
        <v>125</v>
      </c>
      <c r="H148" s="50" t="s">
        <v>39</v>
      </c>
      <c r="I148" s="50" t="s">
        <v>10</v>
      </c>
      <c r="J148" s="50" t="s">
        <v>351</v>
      </c>
      <c r="K148" s="50" t="s">
        <v>366</v>
      </c>
      <c r="L148" s="50" t="s">
        <v>14</v>
      </c>
      <c r="M148" s="50" t="s">
        <v>13</v>
      </c>
      <c r="N148" s="50" t="s">
        <v>13</v>
      </c>
      <c r="O148" s="50" t="s">
        <v>483</v>
      </c>
      <c r="P148" s="50" t="s">
        <v>14</v>
      </c>
      <c r="Q148" s="50" t="s">
        <v>484</v>
      </c>
      <c r="R148" s="50" t="s">
        <v>13</v>
      </c>
      <c r="S148" s="50"/>
      <c r="T148" s="50" t="s">
        <v>485</v>
      </c>
      <c r="U148" s="50" t="s">
        <v>433</v>
      </c>
      <c r="V148" s="50"/>
    </row>
    <row r="149" spans="1:22" ht="25.5" customHeight="1" x14ac:dyDescent="0.25">
      <c r="A149" s="86" t="s">
        <v>63</v>
      </c>
      <c r="B149" s="50" t="s">
        <v>23</v>
      </c>
      <c r="C149" s="50">
        <v>2018</v>
      </c>
      <c r="D149" s="54" t="s">
        <v>751</v>
      </c>
      <c r="E149" s="50" t="s">
        <v>399</v>
      </c>
      <c r="F149" s="50" t="s">
        <v>496</v>
      </c>
      <c r="G149" s="50" t="s">
        <v>125</v>
      </c>
      <c r="H149" s="50" t="s">
        <v>39</v>
      </c>
      <c r="I149" s="50" t="s">
        <v>10</v>
      </c>
      <c r="J149" s="50" t="s">
        <v>351</v>
      </c>
      <c r="K149" s="50" t="s">
        <v>366</v>
      </c>
      <c r="L149" s="50" t="s">
        <v>14</v>
      </c>
      <c r="M149" s="50" t="s">
        <v>13</v>
      </c>
      <c r="N149" s="50" t="s">
        <v>13</v>
      </c>
      <c r="O149" s="50" t="s">
        <v>497</v>
      </c>
      <c r="P149" s="50" t="s">
        <v>14</v>
      </c>
      <c r="Q149" s="50" t="s">
        <v>484</v>
      </c>
      <c r="R149" s="50" t="s">
        <v>13</v>
      </c>
      <c r="S149" s="50"/>
      <c r="T149" s="50" t="s">
        <v>498</v>
      </c>
      <c r="U149" s="50" t="s">
        <v>433</v>
      </c>
      <c r="V149" s="50"/>
    </row>
    <row r="150" spans="1:22" ht="25.5" customHeight="1" x14ac:dyDescent="0.25">
      <c r="A150" s="86" t="s">
        <v>63</v>
      </c>
      <c r="B150" s="50" t="s">
        <v>23</v>
      </c>
      <c r="C150" s="50">
        <v>2018</v>
      </c>
      <c r="D150" s="54" t="s">
        <v>737</v>
      </c>
      <c r="E150" s="50" t="s">
        <v>399</v>
      </c>
      <c r="F150" s="50" t="s">
        <v>618</v>
      </c>
      <c r="G150" s="50" t="s">
        <v>125</v>
      </c>
      <c r="H150" s="50" t="s">
        <v>39</v>
      </c>
      <c r="I150" s="50" t="s">
        <v>10</v>
      </c>
      <c r="J150" s="50" t="s">
        <v>351</v>
      </c>
      <c r="K150" s="50" t="s">
        <v>366</v>
      </c>
      <c r="L150" s="50" t="s">
        <v>14</v>
      </c>
      <c r="M150" s="50" t="s">
        <v>13</v>
      </c>
      <c r="N150" s="50" t="s">
        <v>13</v>
      </c>
      <c r="O150" s="50" t="s">
        <v>497</v>
      </c>
      <c r="P150" s="50" t="s">
        <v>14</v>
      </c>
      <c r="Q150" s="50" t="s">
        <v>487</v>
      </c>
      <c r="R150" s="50" t="s">
        <v>14</v>
      </c>
      <c r="S150" s="50" t="s">
        <v>501</v>
      </c>
      <c r="T150" s="50"/>
      <c r="U150" s="50" t="s">
        <v>433</v>
      </c>
      <c r="V150" s="50"/>
    </row>
    <row r="151" spans="1:22" ht="25.5" customHeight="1" x14ac:dyDescent="0.25">
      <c r="A151" s="86" t="s">
        <v>63</v>
      </c>
      <c r="B151" s="50" t="s">
        <v>23</v>
      </c>
      <c r="C151" s="50">
        <v>2018</v>
      </c>
      <c r="D151" s="54" t="s">
        <v>750</v>
      </c>
      <c r="E151" s="50" t="s">
        <v>399</v>
      </c>
      <c r="F151" s="50" t="s">
        <v>499</v>
      </c>
      <c r="G151" s="50" t="s">
        <v>125</v>
      </c>
      <c r="H151" s="50" t="s">
        <v>39</v>
      </c>
      <c r="I151" s="50" t="s">
        <v>10</v>
      </c>
      <c r="J151" s="50" t="s">
        <v>351</v>
      </c>
      <c r="K151" s="50" t="s">
        <v>366</v>
      </c>
      <c r="L151" s="50" t="s">
        <v>14</v>
      </c>
      <c r="M151" s="50" t="s">
        <v>13</v>
      </c>
      <c r="N151" s="50" t="s">
        <v>13</v>
      </c>
      <c r="O151" s="50" t="s">
        <v>497</v>
      </c>
      <c r="P151" s="50" t="s">
        <v>14</v>
      </c>
      <c r="Q151" s="50" t="s">
        <v>500</v>
      </c>
      <c r="R151" s="50" t="s">
        <v>14</v>
      </c>
      <c r="S151" s="50" t="s">
        <v>501</v>
      </c>
      <c r="T151" s="50"/>
      <c r="U151" s="50" t="s">
        <v>433</v>
      </c>
      <c r="V151" s="50"/>
    </row>
    <row r="152" spans="1:22" ht="25.5" customHeight="1" x14ac:dyDescent="0.25">
      <c r="A152" s="86" t="s">
        <v>63</v>
      </c>
      <c r="B152" s="50" t="s">
        <v>23</v>
      </c>
      <c r="C152" s="50">
        <v>2018</v>
      </c>
      <c r="D152" s="54" t="s">
        <v>749</v>
      </c>
      <c r="E152" s="50" t="s">
        <v>399</v>
      </c>
      <c r="F152" s="50" t="s">
        <v>502</v>
      </c>
      <c r="G152" s="50" t="s">
        <v>125</v>
      </c>
      <c r="H152" s="50" t="s">
        <v>39</v>
      </c>
      <c r="I152" s="50" t="s">
        <v>10</v>
      </c>
      <c r="J152" s="50" t="s">
        <v>351</v>
      </c>
      <c r="K152" s="50" t="s">
        <v>366</v>
      </c>
      <c r="L152" s="50" t="s">
        <v>14</v>
      </c>
      <c r="M152" s="50" t="s">
        <v>13</v>
      </c>
      <c r="N152" s="50" t="s">
        <v>13</v>
      </c>
      <c r="O152" s="50" t="s">
        <v>497</v>
      </c>
      <c r="P152" s="50" t="s">
        <v>14</v>
      </c>
      <c r="Q152" s="50" t="s">
        <v>503</v>
      </c>
      <c r="R152" s="50" t="s">
        <v>14</v>
      </c>
      <c r="S152" s="50" t="s">
        <v>501</v>
      </c>
      <c r="T152" s="50"/>
      <c r="U152" s="50" t="s">
        <v>433</v>
      </c>
      <c r="V152" s="50"/>
    </row>
    <row r="153" spans="1:22" ht="25.5" customHeight="1" x14ac:dyDescent="0.25">
      <c r="A153" s="86" t="s">
        <v>63</v>
      </c>
      <c r="B153" s="50" t="s">
        <v>23</v>
      </c>
      <c r="C153" s="50">
        <v>2018</v>
      </c>
      <c r="D153" s="54" t="s">
        <v>748</v>
      </c>
      <c r="E153" s="50" t="s">
        <v>399</v>
      </c>
      <c r="F153" s="50" t="s">
        <v>504</v>
      </c>
      <c r="G153" s="50" t="s">
        <v>125</v>
      </c>
      <c r="H153" s="50" t="s">
        <v>39</v>
      </c>
      <c r="I153" s="50" t="s">
        <v>10</v>
      </c>
      <c r="J153" s="50" t="s">
        <v>351</v>
      </c>
      <c r="K153" s="50" t="s">
        <v>366</v>
      </c>
      <c r="L153" s="50" t="s">
        <v>14</v>
      </c>
      <c r="M153" s="50" t="s">
        <v>13</v>
      </c>
      <c r="N153" s="50" t="s">
        <v>13</v>
      </c>
      <c r="O153" s="50" t="s">
        <v>497</v>
      </c>
      <c r="P153" s="50" t="s">
        <v>14</v>
      </c>
      <c r="Q153" s="50" t="s">
        <v>500</v>
      </c>
      <c r="R153" s="50" t="s">
        <v>14</v>
      </c>
      <c r="S153" s="50" t="s">
        <v>501</v>
      </c>
      <c r="T153" s="50"/>
      <c r="U153" s="50" t="s">
        <v>433</v>
      </c>
      <c r="V153" s="50"/>
    </row>
    <row r="154" spans="1:22" ht="25.5" customHeight="1" x14ac:dyDescent="0.25">
      <c r="A154" s="86" t="s">
        <v>63</v>
      </c>
      <c r="B154" s="50" t="s">
        <v>23</v>
      </c>
      <c r="C154" s="50">
        <v>2018</v>
      </c>
      <c r="D154" s="54" t="s">
        <v>747</v>
      </c>
      <c r="E154" s="50" t="s">
        <v>399</v>
      </c>
      <c r="F154" s="50" t="s">
        <v>505</v>
      </c>
      <c r="G154" s="50" t="s">
        <v>125</v>
      </c>
      <c r="H154" s="50" t="s">
        <v>39</v>
      </c>
      <c r="I154" s="50" t="s">
        <v>10</v>
      </c>
      <c r="J154" s="50" t="s">
        <v>351</v>
      </c>
      <c r="K154" s="50" t="s">
        <v>366</v>
      </c>
      <c r="L154" s="50" t="s">
        <v>14</v>
      </c>
      <c r="M154" s="50" t="s">
        <v>13</v>
      </c>
      <c r="N154" s="50" t="s">
        <v>13</v>
      </c>
      <c r="O154" s="50" t="s">
        <v>497</v>
      </c>
      <c r="P154" s="50" t="s">
        <v>14</v>
      </c>
      <c r="Q154" s="50" t="s">
        <v>500</v>
      </c>
      <c r="R154" s="50" t="s">
        <v>14</v>
      </c>
      <c r="S154" s="50" t="s">
        <v>501</v>
      </c>
      <c r="T154" s="50"/>
      <c r="U154" s="50" t="s">
        <v>433</v>
      </c>
      <c r="V154" s="50"/>
    </row>
    <row r="155" spans="1:22" ht="25.5" customHeight="1" x14ac:dyDescent="0.25">
      <c r="A155" s="86" t="s">
        <v>63</v>
      </c>
      <c r="B155" s="50" t="s">
        <v>23</v>
      </c>
      <c r="C155" s="50">
        <v>2018</v>
      </c>
      <c r="D155" s="54" t="s">
        <v>752</v>
      </c>
      <c r="E155" s="50" t="s">
        <v>399</v>
      </c>
      <c r="F155" s="50" t="s">
        <v>494</v>
      </c>
      <c r="G155" s="50" t="s">
        <v>125</v>
      </c>
      <c r="H155" s="50" t="s">
        <v>39</v>
      </c>
      <c r="I155" s="50" t="s">
        <v>10</v>
      </c>
      <c r="J155" s="50" t="s">
        <v>351</v>
      </c>
      <c r="K155" s="50" t="s">
        <v>366</v>
      </c>
      <c r="L155" s="50" t="s">
        <v>14</v>
      </c>
      <c r="M155" s="50" t="s">
        <v>13</v>
      </c>
      <c r="N155" s="50" t="s">
        <v>13</v>
      </c>
      <c r="O155" s="50" t="s">
        <v>495</v>
      </c>
      <c r="P155" s="50" t="s">
        <v>14</v>
      </c>
      <c r="Q155" s="50" t="s">
        <v>487</v>
      </c>
      <c r="R155" s="50" t="s">
        <v>13</v>
      </c>
      <c r="S155" s="50"/>
      <c r="T155" s="50" t="s">
        <v>488</v>
      </c>
      <c r="U155" s="50" t="s">
        <v>433</v>
      </c>
      <c r="V155" s="50"/>
    </row>
    <row r="156" spans="1:22" s="50" customFormat="1" ht="25.5" customHeight="1" x14ac:dyDescent="0.25">
      <c r="A156" s="86" t="s">
        <v>63</v>
      </c>
      <c r="B156" s="50" t="s">
        <v>23</v>
      </c>
      <c r="C156" s="50">
        <v>2018</v>
      </c>
      <c r="D156" s="54" t="s">
        <v>746</v>
      </c>
      <c r="E156" s="50" t="s">
        <v>399</v>
      </c>
      <c r="F156" s="50" t="s">
        <v>506</v>
      </c>
      <c r="G156" s="50" t="s">
        <v>125</v>
      </c>
      <c r="H156" s="50" t="s">
        <v>39</v>
      </c>
      <c r="I156" s="50" t="s">
        <v>10</v>
      </c>
      <c r="J156" s="50" t="s">
        <v>351</v>
      </c>
      <c r="K156" s="50" t="s">
        <v>366</v>
      </c>
      <c r="L156" s="50" t="s">
        <v>14</v>
      </c>
      <c r="M156" s="50" t="s">
        <v>13</v>
      </c>
      <c r="N156" s="50" t="s">
        <v>13</v>
      </c>
      <c r="O156" s="50" t="s">
        <v>497</v>
      </c>
      <c r="P156" s="50" t="s">
        <v>14</v>
      </c>
      <c r="Q156" s="50" t="s">
        <v>487</v>
      </c>
      <c r="R156" s="50" t="s">
        <v>13</v>
      </c>
      <c r="T156" s="50" t="s">
        <v>498</v>
      </c>
      <c r="U156" s="50" t="s">
        <v>433</v>
      </c>
    </row>
    <row r="157" spans="1:22" s="50" customFormat="1" ht="25.5" customHeight="1" x14ac:dyDescent="0.25">
      <c r="A157" s="86" t="s">
        <v>63</v>
      </c>
      <c r="B157" s="50" t="s">
        <v>23</v>
      </c>
      <c r="C157" s="50">
        <v>2018</v>
      </c>
      <c r="D157" s="54" t="s">
        <v>754</v>
      </c>
      <c r="E157" s="50" t="s">
        <v>399</v>
      </c>
      <c r="F157" s="50" t="s">
        <v>486</v>
      </c>
      <c r="G157" s="50" t="s">
        <v>125</v>
      </c>
      <c r="H157" s="50" t="s">
        <v>39</v>
      </c>
      <c r="I157" s="50" t="s">
        <v>10</v>
      </c>
      <c r="J157" s="50" t="s">
        <v>351</v>
      </c>
      <c r="K157" s="50" t="s">
        <v>366</v>
      </c>
      <c r="L157" s="50" t="s">
        <v>14</v>
      </c>
      <c r="M157" s="50" t="s">
        <v>13</v>
      </c>
      <c r="N157" s="50" t="s">
        <v>13</v>
      </c>
      <c r="O157" s="50" t="s">
        <v>483</v>
      </c>
      <c r="P157" s="50" t="s">
        <v>14</v>
      </c>
      <c r="Q157" s="50" t="s">
        <v>487</v>
      </c>
      <c r="R157" s="50" t="s">
        <v>13</v>
      </c>
      <c r="T157" s="50" t="s">
        <v>488</v>
      </c>
      <c r="U157" s="50" t="s">
        <v>433</v>
      </c>
    </row>
    <row r="158" spans="1:22" s="50" customFormat="1" ht="25.5" customHeight="1" x14ac:dyDescent="0.25">
      <c r="A158" s="86" t="s">
        <v>63</v>
      </c>
      <c r="B158" s="50" t="s">
        <v>23</v>
      </c>
      <c r="C158" s="50">
        <v>2018</v>
      </c>
      <c r="D158" s="54">
        <v>1501</v>
      </c>
      <c r="E158" s="50" t="s">
        <v>399</v>
      </c>
      <c r="F158" s="50" t="s">
        <v>507</v>
      </c>
      <c r="G158" s="50" t="s">
        <v>125</v>
      </c>
      <c r="H158" s="50" t="s">
        <v>39</v>
      </c>
      <c r="I158" s="50" t="s">
        <v>10</v>
      </c>
      <c r="J158" s="50" t="s">
        <v>351</v>
      </c>
      <c r="K158" s="50" t="s">
        <v>366</v>
      </c>
      <c r="L158" s="50" t="s">
        <v>14</v>
      </c>
      <c r="M158" s="50" t="s">
        <v>13</v>
      </c>
      <c r="N158" s="50" t="s">
        <v>13</v>
      </c>
      <c r="O158" s="50" t="s">
        <v>497</v>
      </c>
      <c r="P158" s="50" t="s">
        <v>14</v>
      </c>
      <c r="Q158" s="50" t="s">
        <v>508</v>
      </c>
      <c r="R158" s="50" t="s">
        <v>14</v>
      </c>
      <c r="S158" s="50" t="s">
        <v>501</v>
      </c>
      <c r="U158" s="50" t="s">
        <v>433</v>
      </c>
    </row>
    <row r="159" spans="1:22" s="50" customFormat="1" ht="25.5" customHeight="1" x14ac:dyDescent="0.25">
      <c r="A159" s="86" t="s">
        <v>63</v>
      </c>
      <c r="B159" s="50" t="s">
        <v>23</v>
      </c>
      <c r="C159" s="50">
        <v>2018</v>
      </c>
      <c r="D159" s="54">
        <v>1502</v>
      </c>
      <c r="E159" s="50" t="s">
        <v>399</v>
      </c>
      <c r="F159" s="50" t="s">
        <v>509</v>
      </c>
      <c r="G159" s="50" t="s">
        <v>125</v>
      </c>
      <c r="H159" s="50" t="s">
        <v>39</v>
      </c>
      <c r="I159" s="50" t="s">
        <v>10</v>
      </c>
      <c r="J159" s="50" t="s">
        <v>351</v>
      </c>
      <c r="K159" s="50" t="s">
        <v>366</v>
      </c>
      <c r="L159" s="50" t="s">
        <v>14</v>
      </c>
      <c r="M159" s="50" t="s">
        <v>13</v>
      </c>
      <c r="N159" s="50" t="s">
        <v>13</v>
      </c>
      <c r="O159" s="50" t="s">
        <v>497</v>
      </c>
      <c r="P159" s="50" t="s">
        <v>14</v>
      </c>
      <c r="Q159" s="50" t="s">
        <v>510</v>
      </c>
      <c r="R159" s="50" t="s">
        <v>14</v>
      </c>
      <c r="S159" s="50" t="s">
        <v>501</v>
      </c>
      <c r="U159" s="50" t="s">
        <v>433</v>
      </c>
    </row>
    <row r="160" spans="1:22" s="50" customFormat="1" ht="25.5" customHeight="1" x14ac:dyDescent="0.25">
      <c r="A160" s="86" t="s">
        <v>63</v>
      </c>
      <c r="B160" s="50" t="s">
        <v>23</v>
      </c>
      <c r="C160" s="50">
        <v>2018</v>
      </c>
      <c r="D160" s="54">
        <v>2561</v>
      </c>
      <c r="E160" s="50" t="s">
        <v>399</v>
      </c>
      <c r="F160" s="50" t="s">
        <v>259</v>
      </c>
      <c r="G160" s="50" t="s">
        <v>125</v>
      </c>
      <c r="H160" s="50" t="s">
        <v>39</v>
      </c>
      <c r="I160" s="50" t="s">
        <v>410</v>
      </c>
      <c r="J160" s="50" t="s">
        <v>351</v>
      </c>
      <c r="K160" s="50" t="s">
        <v>366</v>
      </c>
      <c r="L160" s="50" t="s">
        <v>14</v>
      </c>
      <c r="M160" s="50" t="s">
        <v>13</v>
      </c>
      <c r="N160" s="50" t="s">
        <v>13</v>
      </c>
      <c r="O160" s="50" t="s">
        <v>497</v>
      </c>
      <c r="P160" s="50" t="s">
        <v>14</v>
      </c>
      <c r="Q160" s="50" t="s">
        <v>511</v>
      </c>
      <c r="R160" s="50" t="s">
        <v>13</v>
      </c>
      <c r="T160" s="50" t="s">
        <v>511</v>
      </c>
      <c r="U160" s="50" t="s">
        <v>433</v>
      </c>
    </row>
    <row r="161" spans="1:21" s="50" customFormat="1" ht="25.5" customHeight="1" x14ac:dyDescent="0.25">
      <c r="A161" s="86" t="s">
        <v>63</v>
      </c>
      <c r="B161" s="50" t="s">
        <v>23</v>
      </c>
      <c r="C161" s="50">
        <v>2018</v>
      </c>
      <c r="D161" s="54">
        <v>2563</v>
      </c>
      <c r="E161" s="50" t="s">
        <v>399</v>
      </c>
      <c r="F161" s="50" t="s">
        <v>260</v>
      </c>
      <c r="G161" s="50" t="s">
        <v>125</v>
      </c>
      <c r="H161" s="50" t="s">
        <v>39</v>
      </c>
      <c r="I161" s="50" t="s">
        <v>410</v>
      </c>
      <c r="J161" s="50" t="s">
        <v>351</v>
      </c>
      <c r="K161" s="50" t="s">
        <v>366</v>
      </c>
      <c r="L161" s="50" t="s">
        <v>13</v>
      </c>
      <c r="M161" s="50" t="s">
        <v>13</v>
      </c>
      <c r="N161" s="50" t="s">
        <v>13</v>
      </c>
      <c r="O161" s="50" t="s">
        <v>497</v>
      </c>
      <c r="P161" s="50" t="s">
        <v>14</v>
      </c>
      <c r="Q161" s="50" t="s">
        <v>511</v>
      </c>
      <c r="R161" s="50" t="s">
        <v>13</v>
      </c>
      <c r="T161" s="50" t="s">
        <v>511</v>
      </c>
      <c r="U161" s="50" t="s">
        <v>433</v>
      </c>
    </row>
    <row r="162" spans="1:21" s="50" customFormat="1" ht="25.5" customHeight="1" x14ac:dyDescent="0.25">
      <c r="A162" s="86" t="s">
        <v>63</v>
      </c>
      <c r="B162" s="50" t="s">
        <v>23</v>
      </c>
      <c r="C162" s="50">
        <v>2018</v>
      </c>
      <c r="D162" s="54">
        <v>3437</v>
      </c>
      <c r="E162" s="50" t="s">
        <v>399</v>
      </c>
      <c r="F162" s="50" t="s">
        <v>512</v>
      </c>
      <c r="G162" s="50" t="s">
        <v>474</v>
      </c>
      <c r="H162" s="50" t="s">
        <v>25</v>
      </c>
      <c r="I162" s="50" t="s">
        <v>7</v>
      </c>
      <c r="J162" s="50" t="s">
        <v>842</v>
      </c>
      <c r="K162" s="50" t="s">
        <v>513</v>
      </c>
      <c r="L162" s="50" t="s">
        <v>14</v>
      </c>
      <c r="M162" s="50" t="s">
        <v>14</v>
      </c>
      <c r="P162" s="50" t="s">
        <v>433</v>
      </c>
      <c r="Q162" s="50" t="s">
        <v>433</v>
      </c>
      <c r="R162" s="50" t="s">
        <v>433</v>
      </c>
      <c r="S162" s="50" t="s">
        <v>433</v>
      </c>
      <c r="T162" s="50" t="s">
        <v>433</v>
      </c>
      <c r="U162" s="50" t="s">
        <v>433</v>
      </c>
    </row>
    <row r="163" spans="1:21" ht="25.5" customHeight="1" x14ac:dyDescent="0.25">
      <c r="D163" s="53"/>
    </row>
    <row r="164" spans="1:21" ht="25.5" customHeight="1" x14ac:dyDescent="0.25">
      <c r="D164" s="53"/>
    </row>
    <row r="165" spans="1:21" ht="25.5" customHeight="1" x14ac:dyDescent="0.25">
      <c r="D165" s="53"/>
    </row>
    <row r="166" spans="1:21" ht="25.5" customHeight="1" x14ac:dyDescent="0.25">
      <c r="D166" s="53"/>
    </row>
    <row r="167" spans="1:21" ht="25.5" customHeight="1" x14ac:dyDescent="0.25">
      <c r="D167" s="53"/>
    </row>
    <row r="168" spans="1:21" ht="25.5" customHeight="1" x14ac:dyDescent="0.25">
      <c r="D168" s="53"/>
    </row>
    <row r="169" spans="1:21" ht="25.5" customHeight="1" x14ac:dyDescent="0.25">
      <c r="D169" s="53"/>
    </row>
    <row r="170" spans="1:21" ht="25.5" customHeight="1" x14ac:dyDescent="0.25">
      <c r="D170" s="53"/>
    </row>
    <row r="171" spans="1:21" ht="25.5" customHeight="1" x14ac:dyDescent="0.25">
      <c r="D171" s="53"/>
    </row>
    <row r="172" spans="1:21" ht="25.5" customHeight="1" x14ac:dyDescent="0.25">
      <c r="D172" s="53"/>
    </row>
    <row r="173" spans="1:21" ht="25.5" customHeight="1" x14ac:dyDescent="0.25">
      <c r="D173" s="53"/>
    </row>
    <row r="174" spans="1:21" ht="25.5" customHeight="1" x14ac:dyDescent="0.25">
      <c r="D174" s="53"/>
    </row>
    <row r="175" spans="1:21" ht="25.5" customHeight="1" x14ac:dyDescent="0.25">
      <c r="D175" s="53"/>
    </row>
    <row r="176" spans="1:21" ht="25.5" customHeight="1" x14ac:dyDescent="0.25">
      <c r="D176" s="53"/>
    </row>
    <row r="177" spans="4:4" ht="25.5" customHeight="1" x14ac:dyDescent="0.25">
      <c r="D177" s="53"/>
    </row>
    <row r="178" spans="4:4" ht="25.5" customHeight="1" x14ac:dyDescent="0.25">
      <c r="D178" s="53"/>
    </row>
    <row r="179" spans="4:4" ht="25.5" customHeight="1" x14ac:dyDescent="0.25">
      <c r="D179" s="53"/>
    </row>
    <row r="180" spans="4:4" ht="25.5" customHeight="1" x14ac:dyDescent="0.25">
      <c r="D180" s="53"/>
    </row>
    <row r="181" spans="4:4" ht="25.5" customHeight="1" x14ac:dyDescent="0.25">
      <c r="D181" s="53"/>
    </row>
    <row r="182" spans="4:4" ht="25.5" customHeight="1" x14ac:dyDescent="0.25">
      <c r="D182" s="53"/>
    </row>
    <row r="183" spans="4:4" ht="25.5" customHeight="1" x14ac:dyDescent="0.25">
      <c r="D183" s="53"/>
    </row>
    <row r="184" spans="4:4" ht="25.5" customHeight="1" x14ac:dyDescent="0.25">
      <c r="D184" s="53"/>
    </row>
    <row r="185" spans="4:4" ht="25.5" customHeight="1" x14ac:dyDescent="0.25">
      <c r="D185" s="53"/>
    </row>
    <row r="186" spans="4:4" ht="25.5" customHeight="1" x14ac:dyDescent="0.25">
      <c r="D186" s="53"/>
    </row>
    <row r="187" spans="4:4" ht="25.5" customHeight="1" x14ac:dyDescent="0.25">
      <c r="D187" s="53"/>
    </row>
    <row r="188" spans="4:4" ht="25.5" customHeight="1" x14ac:dyDescent="0.25">
      <c r="D188" s="53"/>
    </row>
    <row r="189" spans="4:4" ht="25.5" customHeight="1" x14ac:dyDescent="0.25">
      <c r="D189" s="53"/>
    </row>
    <row r="190" spans="4:4" ht="25.5" customHeight="1" x14ac:dyDescent="0.25">
      <c r="D190" s="53"/>
    </row>
    <row r="191" spans="4:4" ht="25.5" customHeight="1" x14ac:dyDescent="0.25">
      <c r="D191" s="53"/>
    </row>
    <row r="192" spans="4:4" ht="25.5" customHeight="1" x14ac:dyDescent="0.25">
      <c r="D192" s="53"/>
    </row>
    <row r="193" spans="4:4" ht="25.5" customHeight="1" x14ac:dyDescent="0.25">
      <c r="D193" s="53"/>
    </row>
    <row r="194" spans="4:4" ht="25.5" customHeight="1" x14ac:dyDescent="0.25">
      <c r="D194" s="53"/>
    </row>
    <row r="195" spans="4:4" ht="25.5" customHeight="1" x14ac:dyDescent="0.25">
      <c r="D195" s="53"/>
    </row>
    <row r="196" spans="4:4" ht="25.5" customHeight="1" x14ac:dyDescent="0.25">
      <c r="D196" s="53"/>
    </row>
    <row r="197" spans="4:4" ht="25.5" customHeight="1" x14ac:dyDescent="0.25">
      <c r="D197" s="53"/>
    </row>
    <row r="198" spans="4:4" ht="25.5" customHeight="1" x14ac:dyDescent="0.25">
      <c r="D198" s="53"/>
    </row>
    <row r="199" spans="4:4" ht="25.5" customHeight="1" x14ac:dyDescent="0.25">
      <c r="D199" s="53"/>
    </row>
    <row r="200" spans="4:4" ht="25.5" customHeight="1" x14ac:dyDescent="0.25">
      <c r="D200" s="53"/>
    </row>
    <row r="201" spans="4:4" ht="25.5" customHeight="1" x14ac:dyDescent="0.25">
      <c r="D201" s="53"/>
    </row>
    <row r="202" spans="4:4" ht="25.5" customHeight="1" x14ac:dyDescent="0.25">
      <c r="D202" s="53"/>
    </row>
    <row r="203" spans="4:4" ht="25.5" customHeight="1" x14ac:dyDescent="0.25">
      <c r="D203" s="53"/>
    </row>
    <row r="204" spans="4:4" ht="25.5" customHeight="1" x14ac:dyDescent="0.25">
      <c r="D204" s="53"/>
    </row>
    <row r="205" spans="4:4" ht="25.5" customHeight="1" x14ac:dyDescent="0.25">
      <c r="D205" s="53"/>
    </row>
    <row r="206" spans="4:4" ht="25.5" customHeight="1" x14ac:dyDescent="0.25">
      <c r="D206" s="53"/>
    </row>
    <row r="207" spans="4:4" ht="25.5" customHeight="1" x14ac:dyDescent="0.25">
      <c r="D207" s="53"/>
    </row>
    <row r="208" spans="4:4" ht="25.5" customHeight="1" x14ac:dyDescent="0.25">
      <c r="D208" s="53"/>
    </row>
    <row r="209" spans="4:4" ht="25.5" customHeight="1" x14ac:dyDescent="0.25">
      <c r="D209" s="53"/>
    </row>
    <row r="210" spans="4:4" ht="25.5" customHeight="1" x14ac:dyDescent="0.25">
      <c r="D210" s="53"/>
    </row>
    <row r="211" spans="4:4" ht="25.5" customHeight="1" x14ac:dyDescent="0.25">
      <c r="D211" s="53"/>
    </row>
    <row r="212" spans="4:4" ht="25.5" customHeight="1" x14ac:dyDescent="0.25">
      <c r="D212" s="53"/>
    </row>
    <row r="213" spans="4:4" ht="25.5" customHeight="1" x14ac:dyDescent="0.25">
      <c r="D213" s="53"/>
    </row>
    <row r="214" spans="4:4" ht="25.5" customHeight="1" x14ac:dyDescent="0.25">
      <c r="D214" s="53"/>
    </row>
    <row r="215" spans="4:4" ht="25.5" customHeight="1" x14ac:dyDescent="0.25">
      <c r="D215" s="53"/>
    </row>
    <row r="216" spans="4:4" ht="25.5" customHeight="1" x14ac:dyDescent="0.25">
      <c r="D216" s="53"/>
    </row>
    <row r="217" spans="4:4" ht="25.5" customHeight="1" x14ac:dyDescent="0.25">
      <c r="D217" s="53"/>
    </row>
    <row r="218" spans="4:4" ht="25.5" customHeight="1" x14ac:dyDescent="0.25">
      <c r="D218" s="53"/>
    </row>
    <row r="219" spans="4:4" ht="25.5" customHeight="1" x14ac:dyDescent="0.25">
      <c r="D219" s="53"/>
    </row>
    <row r="220" spans="4:4" ht="25.5" customHeight="1" x14ac:dyDescent="0.25">
      <c r="D220" s="53"/>
    </row>
    <row r="221" spans="4:4" ht="25.5" customHeight="1" x14ac:dyDescent="0.25">
      <c r="D221" s="53"/>
    </row>
    <row r="222" spans="4:4" ht="25.5" customHeight="1" x14ac:dyDescent="0.25">
      <c r="D222" s="53"/>
    </row>
    <row r="223" spans="4:4" ht="25.5" customHeight="1" x14ac:dyDescent="0.25">
      <c r="D223" s="53"/>
    </row>
    <row r="224" spans="4:4" ht="25.5" customHeight="1" x14ac:dyDescent="0.25">
      <c r="D224" s="53"/>
    </row>
    <row r="225" spans="4:4" ht="25.5" customHeight="1" x14ac:dyDescent="0.25">
      <c r="D225" s="53"/>
    </row>
    <row r="226" spans="4:4" ht="25.5" customHeight="1" x14ac:dyDescent="0.25">
      <c r="D226" s="53"/>
    </row>
    <row r="227" spans="4:4" ht="25.5" customHeight="1" x14ac:dyDescent="0.25">
      <c r="D227" s="53"/>
    </row>
    <row r="228" spans="4:4" ht="25.5" customHeight="1" x14ac:dyDescent="0.25">
      <c r="D228" s="53"/>
    </row>
    <row r="229" spans="4:4" ht="25.5" customHeight="1" x14ac:dyDescent="0.25">
      <c r="D229" s="53"/>
    </row>
    <row r="230" spans="4:4" ht="25.5" customHeight="1" x14ac:dyDescent="0.25">
      <c r="D230" s="53"/>
    </row>
    <row r="231" spans="4:4" ht="25.5" customHeight="1" x14ac:dyDescent="0.25">
      <c r="D231" s="53"/>
    </row>
    <row r="232" spans="4:4" ht="25.5" customHeight="1" x14ac:dyDescent="0.25">
      <c r="D232" s="53"/>
    </row>
    <row r="233" spans="4:4" ht="25.5" customHeight="1" x14ac:dyDescent="0.25">
      <c r="D233" s="53"/>
    </row>
    <row r="234" spans="4:4" ht="25.5" customHeight="1" x14ac:dyDescent="0.25">
      <c r="D234" s="53"/>
    </row>
    <row r="235" spans="4:4" ht="25.5" customHeight="1" x14ac:dyDescent="0.25">
      <c r="D235" s="53"/>
    </row>
    <row r="236" spans="4:4" ht="25.5" customHeight="1" x14ac:dyDescent="0.25">
      <c r="D236" s="53"/>
    </row>
    <row r="237" spans="4:4" ht="25.5" customHeight="1" x14ac:dyDescent="0.25">
      <c r="D237" s="53"/>
    </row>
    <row r="238" spans="4:4" ht="25.5" customHeight="1" x14ac:dyDescent="0.25">
      <c r="D238" s="53"/>
    </row>
    <row r="239" spans="4:4" ht="25.5" customHeight="1" x14ac:dyDescent="0.25">
      <c r="D239" s="53"/>
    </row>
    <row r="240" spans="4:4" ht="25.5" customHeight="1" x14ac:dyDescent="0.25">
      <c r="D240" s="53"/>
    </row>
    <row r="241" spans="4:4" ht="25.5" customHeight="1" x14ac:dyDescent="0.25">
      <c r="D241" s="53"/>
    </row>
    <row r="242" spans="4:4" ht="25.5" customHeight="1" x14ac:dyDescent="0.25">
      <c r="D242" s="53"/>
    </row>
    <row r="243" spans="4:4" ht="25.5" customHeight="1" x14ac:dyDescent="0.25">
      <c r="D243" s="53"/>
    </row>
    <row r="244" spans="4:4" ht="25.5" customHeight="1" x14ac:dyDescent="0.25">
      <c r="D244" s="53"/>
    </row>
    <row r="245" spans="4:4" ht="25.5" customHeight="1" x14ac:dyDescent="0.25">
      <c r="D245" s="53"/>
    </row>
    <row r="246" spans="4:4" ht="25.5" customHeight="1" x14ac:dyDescent="0.25">
      <c r="D246" s="53"/>
    </row>
    <row r="247" spans="4:4" ht="25.5" customHeight="1" x14ac:dyDescent="0.25">
      <c r="D247" s="53"/>
    </row>
    <row r="248" spans="4:4" ht="25.5" customHeight="1" x14ac:dyDescent="0.25">
      <c r="D248" s="53"/>
    </row>
    <row r="249" spans="4:4" ht="25.5" customHeight="1" x14ac:dyDescent="0.25">
      <c r="D249" s="53"/>
    </row>
    <row r="250" spans="4:4" ht="25.5" customHeight="1" x14ac:dyDescent="0.25">
      <c r="D250" s="53"/>
    </row>
    <row r="251" spans="4:4" ht="25.5" customHeight="1" x14ac:dyDescent="0.25">
      <c r="D251" s="53"/>
    </row>
    <row r="252" spans="4:4" ht="25.5" customHeight="1" x14ac:dyDescent="0.25">
      <c r="D252" s="53"/>
    </row>
    <row r="253" spans="4:4" ht="25.5" customHeight="1" x14ac:dyDescent="0.25">
      <c r="D253" s="53"/>
    </row>
    <row r="254" spans="4:4" ht="25.5" customHeight="1" x14ac:dyDescent="0.25">
      <c r="D254" s="53"/>
    </row>
    <row r="255" spans="4:4" ht="25.5" customHeight="1" x14ac:dyDescent="0.25">
      <c r="D255" s="53"/>
    </row>
    <row r="256" spans="4:4" ht="25.5" customHeight="1" x14ac:dyDescent="0.25">
      <c r="D256" s="53"/>
    </row>
    <row r="257" spans="4:4" ht="25.5" customHeight="1" x14ac:dyDescent="0.25">
      <c r="D257" s="53"/>
    </row>
    <row r="258" spans="4:4" ht="25.5" customHeight="1" x14ac:dyDescent="0.25">
      <c r="D258" s="53"/>
    </row>
    <row r="259" spans="4:4" ht="25.5" customHeight="1" x14ac:dyDescent="0.25">
      <c r="D259" s="53"/>
    </row>
    <row r="260" spans="4:4" ht="25.5" customHeight="1" x14ac:dyDescent="0.25">
      <c r="D260" s="53"/>
    </row>
    <row r="261" spans="4:4" ht="25.5" customHeight="1" x14ac:dyDescent="0.25">
      <c r="D261" s="53"/>
    </row>
    <row r="262" spans="4:4" ht="25.5" customHeight="1" x14ac:dyDescent="0.25">
      <c r="D262" s="53"/>
    </row>
    <row r="263" spans="4:4" ht="25.5" customHeight="1" x14ac:dyDescent="0.25">
      <c r="D263" s="53"/>
    </row>
    <row r="264" spans="4:4" ht="25.5" customHeight="1" x14ac:dyDescent="0.25">
      <c r="D264" s="53"/>
    </row>
    <row r="265" spans="4:4" ht="25.5" customHeight="1" x14ac:dyDescent="0.25">
      <c r="D265" s="53"/>
    </row>
    <row r="266" spans="4:4" ht="25.5" customHeight="1" x14ac:dyDescent="0.25">
      <c r="D266" s="53"/>
    </row>
    <row r="267" spans="4:4" ht="25.5" customHeight="1" x14ac:dyDescent="0.25">
      <c r="D267" s="53"/>
    </row>
    <row r="268" spans="4:4" ht="25.5" customHeight="1" x14ac:dyDescent="0.25">
      <c r="D268" s="53"/>
    </row>
    <row r="269" spans="4:4" ht="25.5" customHeight="1" x14ac:dyDescent="0.25">
      <c r="D269" s="53"/>
    </row>
    <row r="270" spans="4:4" ht="25.5" customHeight="1" x14ac:dyDescent="0.25">
      <c r="D270" s="53"/>
    </row>
    <row r="271" spans="4:4" ht="25.5" customHeight="1" x14ac:dyDescent="0.25">
      <c r="D271" s="53"/>
    </row>
    <row r="272" spans="4:4" ht="25.5" customHeight="1" x14ac:dyDescent="0.25">
      <c r="D272" s="53"/>
    </row>
    <row r="273" spans="4:4" ht="25.5" customHeight="1" x14ac:dyDescent="0.25">
      <c r="D273" s="53"/>
    </row>
    <row r="274" spans="4:4" ht="25.5" customHeight="1" x14ac:dyDescent="0.25">
      <c r="D274" s="53"/>
    </row>
    <row r="275" spans="4:4" ht="25.5" customHeight="1" x14ac:dyDescent="0.25">
      <c r="D275" s="53"/>
    </row>
    <row r="276" spans="4:4" ht="25.5" customHeight="1" x14ac:dyDescent="0.25">
      <c r="D276" s="53"/>
    </row>
    <row r="277" spans="4:4" ht="25.5" customHeight="1" x14ac:dyDescent="0.25">
      <c r="D277" s="53"/>
    </row>
    <row r="278" spans="4:4" ht="25.5" customHeight="1" x14ac:dyDescent="0.25">
      <c r="D278" s="53"/>
    </row>
    <row r="279" spans="4:4" ht="25.5" customHeight="1" x14ac:dyDescent="0.25">
      <c r="D279" s="53"/>
    </row>
    <row r="280" spans="4:4" ht="25.5" customHeight="1" x14ac:dyDescent="0.25">
      <c r="D280" s="53"/>
    </row>
    <row r="281" spans="4:4" ht="25.5" customHeight="1" x14ac:dyDescent="0.25">
      <c r="D281" s="53"/>
    </row>
    <row r="282" spans="4:4" ht="25.5" customHeight="1" x14ac:dyDescent="0.25">
      <c r="D282" s="53"/>
    </row>
    <row r="283" spans="4:4" ht="25.5" customHeight="1" x14ac:dyDescent="0.25">
      <c r="D283" s="53"/>
    </row>
    <row r="284" spans="4:4" ht="25.5" customHeight="1" x14ac:dyDescent="0.25">
      <c r="D284" s="53"/>
    </row>
    <row r="285" spans="4:4" ht="25.5" customHeight="1" x14ac:dyDescent="0.25">
      <c r="D285" s="53"/>
    </row>
    <row r="286" spans="4:4" ht="25.5" customHeight="1" x14ac:dyDescent="0.25">
      <c r="D286" s="53"/>
    </row>
    <row r="287" spans="4:4" ht="25.5" customHeight="1" x14ac:dyDescent="0.25">
      <c r="D287" s="53"/>
    </row>
    <row r="288" spans="4:4" ht="25.5" customHeight="1" x14ac:dyDescent="0.25">
      <c r="D288" s="53"/>
    </row>
    <row r="289" spans="4:4" ht="25.5" customHeight="1" x14ac:dyDescent="0.25">
      <c r="D289" s="53"/>
    </row>
    <row r="290" spans="4:4" ht="25.5" customHeight="1" x14ac:dyDescent="0.25">
      <c r="D290" s="53"/>
    </row>
    <row r="291" spans="4:4" ht="25.5" customHeight="1" x14ac:dyDescent="0.25">
      <c r="D291" s="53"/>
    </row>
    <row r="292" spans="4:4" ht="25.5" customHeight="1" x14ac:dyDescent="0.25">
      <c r="D292" s="53"/>
    </row>
    <row r="293" spans="4:4" ht="25.5" customHeight="1" x14ac:dyDescent="0.25">
      <c r="D293" s="53"/>
    </row>
    <row r="294" spans="4:4" ht="25.5" customHeight="1" x14ac:dyDescent="0.25">
      <c r="D294" s="53"/>
    </row>
    <row r="295" spans="4:4" ht="25.5" customHeight="1" x14ac:dyDescent="0.25">
      <c r="D295" s="53"/>
    </row>
    <row r="296" spans="4:4" ht="25.5" customHeight="1" x14ac:dyDescent="0.25">
      <c r="D296" s="53"/>
    </row>
    <row r="297" spans="4:4" ht="25.5" customHeight="1" x14ac:dyDescent="0.25">
      <c r="D297" s="53"/>
    </row>
    <row r="298" spans="4:4" ht="25.5" customHeight="1" x14ac:dyDescent="0.25">
      <c r="D298" s="53"/>
    </row>
    <row r="299" spans="4:4" ht="25.5" customHeight="1" x14ac:dyDescent="0.25">
      <c r="D299" s="53"/>
    </row>
    <row r="300" spans="4:4" ht="25.5" customHeight="1" x14ac:dyDescent="0.25">
      <c r="D300" s="53"/>
    </row>
    <row r="301" spans="4:4" ht="25.5" customHeight="1" x14ac:dyDescent="0.25">
      <c r="D301" s="53"/>
    </row>
    <row r="302" spans="4:4" ht="25.5" customHeight="1" x14ac:dyDescent="0.25">
      <c r="D302" s="53"/>
    </row>
    <row r="303" spans="4:4" ht="25.5" customHeight="1" x14ac:dyDescent="0.25">
      <c r="D303" s="53"/>
    </row>
    <row r="304" spans="4:4" ht="25.5" customHeight="1" x14ac:dyDescent="0.25">
      <c r="D304" s="53"/>
    </row>
    <row r="305" spans="4:4" ht="25.5" customHeight="1" x14ac:dyDescent="0.25">
      <c r="D305" s="53"/>
    </row>
    <row r="306" spans="4:4" ht="25.5" customHeight="1" x14ac:dyDescent="0.25">
      <c r="D306" s="53"/>
    </row>
    <row r="307" spans="4:4" ht="25.5" customHeight="1" x14ac:dyDescent="0.25">
      <c r="D307" s="53"/>
    </row>
    <row r="308" spans="4:4" ht="25.5" customHeight="1" x14ac:dyDescent="0.25">
      <c r="D308" s="53"/>
    </row>
    <row r="309" spans="4:4" ht="25.5" customHeight="1" x14ac:dyDescent="0.25">
      <c r="D309" s="53"/>
    </row>
    <row r="310" spans="4:4" ht="25.5" customHeight="1" x14ac:dyDescent="0.25">
      <c r="D310" s="53"/>
    </row>
    <row r="311" spans="4:4" ht="25.5" customHeight="1" x14ac:dyDescent="0.25">
      <c r="D311" s="53"/>
    </row>
    <row r="312" spans="4:4" ht="25.5" customHeight="1" x14ac:dyDescent="0.25">
      <c r="D312" s="53"/>
    </row>
    <row r="313" spans="4:4" ht="25.5" customHeight="1" x14ac:dyDescent="0.25">
      <c r="D313" s="53"/>
    </row>
    <row r="314" spans="4:4" ht="25.5" customHeight="1" x14ac:dyDescent="0.25">
      <c r="D314" s="53"/>
    </row>
    <row r="315" spans="4:4" ht="25.5" customHeight="1" x14ac:dyDescent="0.25">
      <c r="D315" s="53"/>
    </row>
    <row r="316" spans="4:4" ht="25.5" customHeight="1" x14ac:dyDescent="0.25">
      <c r="D316" s="53"/>
    </row>
    <row r="317" spans="4:4" ht="25.5" customHeight="1" x14ac:dyDescent="0.25">
      <c r="D317" s="53"/>
    </row>
    <row r="318" spans="4:4" ht="25.5" customHeight="1" x14ac:dyDescent="0.25">
      <c r="D318" s="53"/>
    </row>
    <row r="319" spans="4:4" ht="25.5" customHeight="1" x14ac:dyDescent="0.25">
      <c r="D319" s="53"/>
    </row>
    <row r="320" spans="4:4" ht="25.5" customHeight="1" x14ac:dyDescent="0.25">
      <c r="D320" s="53"/>
    </row>
    <row r="321" spans="4:4" ht="25.5" customHeight="1" x14ac:dyDescent="0.25">
      <c r="D321" s="53"/>
    </row>
    <row r="322" spans="4:4" ht="25.5" customHeight="1" x14ac:dyDescent="0.25">
      <c r="D322" s="53"/>
    </row>
    <row r="323" spans="4:4" ht="25.5" customHeight="1" x14ac:dyDescent="0.25">
      <c r="D323" s="53"/>
    </row>
    <row r="324" spans="4:4" ht="25.5" customHeight="1" x14ac:dyDescent="0.25">
      <c r="D324" s="53"/>
    </row>
    <row r="325" spans="4:4" ht="25.5" customHeight="1" x14ac:dyDescent="0.25">
      <c r="D325" s="53"/>
    </row>
    <row r="326" spans="4:4" ht="25.5" customHeight="1" x14ac:dyDescent="0.25">
      <c r="D326" s="53"/>
    </row>
    <row r="327" spans="4:4" ht="25.5" customHeight="1" x14ac:dyDescent="0.25">
      <c r="D327" s="53"/>
    </row>
    <row r="328" spans="4:4" ht="25.5" customHeight="1" x14ac:dyDescent="0.25">
      <c r="D328" s="53"/>
    </row>
    <row r="329" spans="4:4" ht="25.5" customHeight="1" x14ac:dyDescent="0.25">
      <c r="D329" s="53"/>
    </row>
    <row r="330" spans="4:4" ht="25.5" customHeight="1" x14ac:dyDescent="0.25">
      <c r="D330" s="53"/>
    </row>
    <row r="331" spans="4:4" ht="25.5" customHeight="1" x14ac:dyDescent="0.25">
      <c r="D331" s="53"/>
    </row>
    <row r="332" spans="4:4" ht="25.5" customHeight="1" x14ac:dyDescent="0.25">
      <c r="D332" s="53"/>
    </row>
    <row r="333" spans="4:4" ht="25.5" customHeight="1" x14ac:dyDescent="0.25">
      <c r="D333" s="53"/>
    </row>
    <row r="334" spans="4:4" ht="25.5" customHeight="1" x14ac:dyDescent="0.25">
      <c r="D334" s="53"/>
    </row>
    <row r="335" spans="4:4" ht="25.5" customHeight="1" x14ac:dyDescent="0.25">
      <c r="D335" s="53"/>
    </row>
    <row r="336" spans="4:4" ht="25.5" customHeight="1" x14ac:dyDescent="0.25">
      <c r="D336" s="53"/>
    </row>
    <row r="337" spans="4:4" ht="25.5" customHeight="1" x14ac:dyDescent="0.25">
      <c r="D337" s="53"/>
    </row>
    <row r="338" spans="4:4" ht="25.5" customHeight="1" x14ac:dyDescent="0.25">
      <c r="D338" s="53"/>
    </row>
    <row r="339" spans="4:4" ht="25.5" customHeight="1" x14ac:dyDescent="0.25">
      <c r="D339" s="53"/>
    </row>
    <row r="340" spans="4:4" ht="25.5" customHeight="1" x14ac:dyDescent="0.25">
      <c r="D340" s="53"/>
    </row>
    <row r="341" spans="4:4" ht="25.5" customHeight="1" x14ac:dyDescent="0.25">
      <c r="D341" s="53"/>
    </row>
    <row r="342" spans="4:4" ht="25.5" customHeight="1" x14ac:dyDescent="0.25">
      <c r="D342" s="53"/>
    </row>
    <row r="343" spans="4:4" ht="25.5" customHeight="1" x14ac:dyDescent="0.25">
      <c r="D343" s="53"/>
    </row>
    <row r="344" spans="4:4" ht="25.5" customHeight="1" x14ac:dyDescent="0.25">
      <c r="D344" s="53"/>
    </row>
    <row r="345" spans="4:4" ht="25.5" customHeight="1" x14ac:dyDescent="0.25">
      <c r="D345" s="53"/>
    </row>
    <row r="346" spans="4:4" ht="25.5" customHeight="1" x14ac:dyDescent="0.25">
      <c r="D346" s="53"/>
    </row>
    <row r="347" spans="4:4" ht="25.5" customHeight="1" x14ac:dyDescent="0.25">
      <c r="D347" s="53"/>
    </row>
    <row r="348" spans="4:4" ht="25.5" customHeight="1" x14ac:dyDescent="0.25">
      <c r="D348" s="53"/>
    </row>
    <row r="349" spans="4:4" ht="25.5" customHeight="1" x14ac:dyDescent="0.25">
      <c r="D349" s="53"/>
    </row>
    <row r="350" spans="4:4" ht="25.5" customHeight="1" x14ac:dyDescent="0.25">
      <c r="D350" s="53"/>
    </row>
    <row r="351" spans="4:4" ht="25.5" customHeight="1" x14ac:dyDescent="0.25">
      <c r="D351" s="53"/>
    </row>
    <row r="352" spans="4:4" ht="25.5" customHeight="1" x14ac:dyDescent="0.25">
      <c r="D352" s="53"/>
    </row>
    <row r="353" spans="4:4" ht="25.5" customHeight="1" x14ac:dyDescent="0.25">
      <c r="D353" s="53"/>
    </row>
    <row r="354" spans="4:4" ht="25.5" customHeight="1" x14ac:dyDescent="0.25">
      <c r="D354" s="53"/>
    </row>
    <row r="355" spans="4:4" ht="25.5" customHeight="1" x14ac:dyDescent="0.25">
      <c r="D355" s="53"/>
    </row>
    <row r="356" spans="4:4" ht="25.5" customHeight="1" x14ac:dyDescent="0.25">
      <c r="D356" s="53"/>
    </row>
    <row r="357" spans="4:4" ht="25.5" customHeight="1" x14ac:dyDescent="0.25">
      <c r="D357" s="53"/>
    </row>
    <row r="358" spans="4:4" ht="25.5" customHeight="1" x14ac:dyDescent="0.25">
      <c r="D358" s="53"/>
    </row>
    <row r="359" spans="4:4" ht="25.5" customHeight="1" x14ac:dyDescent="0.25">
      <c r="D359" s="53"/>
    </row>
    <row r="360" spans="4:4" ht="25.5" customHeight="1" x14ac:dyDescent="0.25">
      <c r="D360" s="53"/>
    </row>
    <row r="361" spans="4:4" ht="25.5" customHeight="1" x14ac:dyDescent="0.25">
      <c r="D361" s="53"/>
    </row>
    <row r="362" spans="4:4" ht="25.5" customHeight="1" x14ac:dyDescent="0.25">
      <c r="D362" s="53"/>
    </row>
    <row r="363" spans="4:4" ht="25.5" customHeight="1" x14ac:dyDescent="0.25">
      <c r="D363" s="53"/>
    </row>
    <row r="364" spans="4:4" ht="25.5" customHeight="1" x14ac:dyDescent="0.25">
      <c r="D364" s="53"/>
    </row>
    <row r="365" spans="4:4" ht="25.5" customHeight="1" x14ac:dyDescent="0.25">
      <c r="D365" s="53"/>
    </row>
    <row r="366" spans="4:4" ht="25.5" customHeight="1" x14ac:dyDescent="0.25">
      <c r="D366" s="53"/>
    </row>
    <row r="367" spans="4:4" ht="25.5" customHeight="1" x14ac:dyDescent="0.25">
      <c r="D367" s="53"/>
    </row>
    <row r="368" spans="4:4" ht="25.5" customHeight="1" x14ac:dyDescent="0.25">
      <c r="D368" s="53"/>
    </row>
    <row r="369" spans="4:4" ht="25.5" customHeight="1" x14ac:dyDescent="0.25">
      <c r="D369" s="53"/>
    </row>
    <row r="370" spans="4:4" ht="25.5" customHeight="1" x14ac:dyDescent="0.25">
      <c r="D370" s="53"/>
    </row>
    <row r="371" spans="4:4" ht="25.5" customHeight="1" x14ac:dyDescent="0.25">
      <c r="D371" s="53"/>
    </row>
    <row r="372" spans="4:4" ht="25.5" customHeight="1" x14ac:dyDescent="0.25">
      <c r="D372" s="53"/>
    </row>
    <row r="373" spans="4:4" ht="25.5" customHeight="1" x14ac:dyDescent="0.25">
      <c r="D373" s="53"/>
    </row>
    <row r="374" spans="4:4" ht="25.5" customHeight="1" x14ac:dyDescent="0.25">
      <c r="D374" s="53"/>
    </row>
    <row r="375" spans="4:4" ht="25.5" customHeight="1" x14ac:dyDescent="0.25">
      <c r="D375" s="53"/>
    </row>
    <row r="376" spans="4:4" ht="25.5" customHeight="1" x14ac:dyDescent="0.25">
      <c r="D376" s="53"/>
    </row>
    <row r="377" spans="4:4" ht="25.5" customHeight="1" x14ac:dyDescent="0.25">
      <c r="D377" s="53"/>
    </row>
    <row r="378" spans="4:4" ht="25.5" customHeight="1" x14ac:dyDescent="0.25">
      <c r="D378" s="53"/>
    </row>
    <row r="379" spans="4:4" ht="25.5" customHeight="1" x14ac:dyDescent="0.25">
      <c r="D379" s="53"/>
    </row>
    <row r="380" spans="4:4" ht="25.5" customHeight="1" x14ac:dyDescent="0.25">
      <c r="D380" s="53"/>
    </row>
    <row r="381" spans="4:4" ht="25.5" customHeight="1" x14ac:dyDescent="0.25">
      <c r="D381" s="53"/>
    </row>
    <row r="382" spans="4:4" ht="25.5" customHeight="1" x14ac:dyDescent="0.25">
      <c r="D382" s="53"/>
    </row>
    <row r="383" spans="4:4" ht="25.5" customHeight="1" x14ac:dyDescent="0.25">
      <c r="D383" s="53"/>
    </row>
    <row r="384" spans="4:4" ht="25.5" customHeight="1" x14ac:dyDescent="0.25">
      <c r="D384" s="53"/>
    </row>
    <row r="385" spans="4:4" ht="25.5" customHeight="1" x14ac:dyDescent="0.25">
      <c r="D385" s="53"/>
    </row>
    <row r="386" spans="4:4" ht="25.5" customHeight="1" x14ac:dyDescent="0.25">
      <c r="D386" s="53"/>
    </row>
    <row r="387" spans="4:4" ht="25.5" customHeight="1" x14ac:dyDescent="0.25">
      <c r="D387" s="53"/>
    </row>
    <row r="388" spans="4:4" ht="25.5" customHeight="1" x14ac:dyDescent="0.25">
      <c r="D388" s="53"/>
    </row>
    <row r="389" spans="4:4" ht="25.5" customHeight="1" x14ac:dyDescent="0.25">
      <c r="D389" s="53"/>
    </row>
    <row r="390" spans="4:4" ht="25.5" customHeight="1" x14ac:dyDescent="0.25">
      <c r="D390" s="53"/>
    </row>
    <row r="391" spans="4:4" ht="25.5" customHeight="1" x14ac:dyDescent="0.25">
      <c r="D391" s="53"/>
    </row>
    <row r="392" spans="4:4" ht="25.5" customHeight="1" x14ac:dyDescent="0.25">
      <c r="D392" s="53"/>
    </row>
    <row r="393" spans="4:4" ht="25.5" customHeight="1" x14ac:dyDescent="0.25">
      <c r="D393" s="53"/>
    </row>
    <row r="394" spans="4:4" ht="25.5" customHeight="1" x14ac:dyDescent="0.25">
      <c r="D394" s="53"/>
    </row>
    <row r="395" spans="4:4" ht="25.5" customHeight="1" x14ac:dyDescent="0.25">
      <c r="D395" s="53"/>
    </row>
    <row r="396" spans="4:4" ht="25.5" customHeight="1" x14ac:dyDescent="0.25">
      <c r="D396" s="53"/>
    </row>
    <row r="397" spans="4:4" ht="25.5" customHeight="1" x14ac:dyDescent="0.25">
      <c r="D397" s="53"/>
    </row>
    <row r="398" spans="4:4" ht="25.5" customHeight="1" x14ac:dyDescent="0.25">
      <c r="D398" s="53"/>
    </row>
    <row r="399" spans="4:4" ht="25.5" customHeight="1" x14ac:dyDescent="0.25">
      <c r="D399" s="53"/>
    </row>
    <row r="400" spans="4:4" ht="25.5" customHeight="1" x14ac:dyDescent="0.25">
      <c r="D400" s="53"/>
    </row>
    <row r="401" spans="4:4" ht="25.5" customHeight="1" x14ac:dyDescent="0.25">
      <c r="D401" s="53"/>
    </row>
    <row r="402" spans="4:4" ht="25.5" customHeight="1" x14ac:dyDescent="0.25">
      <c r="D402" s="53"/>
    </row>
    <row r="403" spans="4:4" ht="25.5" customHeight="1" x14ac:dyDescent="0.25">
      <c r="D403" s="53"/>
    </row>
    <row r="404" spans="4:4" ht="25.5" customHeight="1" x14ac:dyDescent="0.25">
      <c r="D404" s="53"/>
    </row>
    <row r="405" spans="4:4" ht="25.5" customHeight="1" x14ac:dyDescent="0.25">
      <c r="D405" s="53"/>
    </row>
    <row r="406" spans="4:4" ht="25.5" customHeight="1" x14ac:dyDescent="0.25">
      <c r="D406" s="53"/>
    </row>
    <row r="407" spans="4:4" ht="25.5" customHeight="1" x14ac:dyDescent="0.25">
      <c r="D407" s="53"/>
    </row>
    <row r="408" spans="4:4" ht="25.5" customHeight="1" x14ac:dyDescent="0.25">
      <c r="D408" s="53"/>
    </row>
    <row r="409" spans="4:4" ht="25.5" customHeight="1" x14ac:dyDescent="0.25">
      <c r="D409" s="53"/>
    </row>
    <row r="410" spans="4:4" ht="25.5" customHeight="1" x14ac:dyDescent="0.25">
      <c r="D410" s="53"/>
    </row>
    <row r="411" spans="4:4" ht="25.5" customHeight="1" x14ac:dyDescent="0.25">
      <c r="D411" s="53"/>
    </row>
    <row r="412" spans="4:4" ht="25.5" customHeight="1" x14ac:dyDescent="0.25">
      <c r="D412" s="53"/>
    </row>
    <row r="413" spans="4:4" ht="25.5" customHeight="1" x14ac:dyDescent="0.25">
      <c r="D413" s="53"/>
    </row>
    <row r="414" spans="4:4" ht="25.5" customHeight="1" x14ac:dyDescent="0.25">
      <c r="D414" s="53"/>
    </row>
    <row r="415" spans="4:4" ht="25.5" customHeight="1" x14ac:dyDescent="0.25">
      <c r="D415" s="53"/>
    </row>
    <row r="416" spans="4:4" ht="25.5" customHeight="1" x14ac:dyDescent="0.25">
      <c r="D416" s="53"/>
    </row>
    <row r="417" spans="4:4" ht="25.5" customHeight="1" x14ac:dyDescent="0.25">
      <c r="D417" s="53"/>
    </row>
    <row r="418" spans="4:4" ht="25.5" customHeight="1" x14ac:dyDescent="0.25">
      <c r="D418" s="53"/>
    </row>
    <row r="419" spans="4:4" ht="25.5" customHeight="1" x14ac:dyDescent="0.25">
      <c r="D419" s="53"/>
    </row>
    <row r="420" spans="4:4" ht="25.5" customHeight="1" x14ac:dyDescent="0.25">
      <c r="D420" s="53"/>
    </row>
    <row r="421" spans="4:4" ht="25.5" customHeight="1" x14ac:dyDescent="0.25">
      <c r="D421" s="53"/>
    </row>
    <row r="422" spans="4:4" ht="25.5" customHeight="1" x14ac:dyDescent="0.25">
      <c r="D422" s="53"/>
    </row>
    <row r="423" spans="4:4" ht="25.5" customHeight="1" x14ac:dyDescent="0.25">
      <c r="D423" s="53"/>
    </row>
    <row r="424" spans="4:4" ht="25.5" customHeight="1" x14ac:dyDescent="0.25">
      <c r="D424" s="53"/>
    </row>
    <row r="425" spans="4:4" ht="25.5" customHeight="1" x14ac:dyDescent="0.25">
      <c r="D425" s="53"/>
    </row>
    <row r="426" spans="4:4" ht="25.5" customHeight="1" x14ac:dyDescent="0.25">
      <c r="D426" s="53"/>
    </row>
    <row r="427" spans="4:4" ht="25.5" customHeight="1" x14ac:dyDescent="0.25">
      <c r="D427" s="53"/>
    </row>
    <row r="428" spans="4:4" ht="25.5" customHeight="1" x14ac:dyDescent="0.25">
      <c r="D428" s="53"/>
    </row>
    <row r="429" spans="4:4" ht="25.5" customHeight="1" x14ac:dyDescent="0.25">
      <c r="D429" s="53"/>
    </row>
    <row r="430" spans="4:4" ht="25.5" customHeight="1" x14ac:dyDescent="0.25">
      <c r="D430" s="53"/>
    </row>
    <row r="431" spans="4:4" ht="25.5" customHeight="1" x14ac:dyDescent="0.25">
      <c r="D431" s="53"/>
    </row>
    <row r="432" spans="4:4" ht="25.5" customHeight="1" x14ac:dyDescent="0.25">
      <c r="D432" s="53"/>
    </row>
    <row r="433" spans="4:4" ht="25.5" customHeight="1" x14ac:dyDescent="0.25">
      <c r="D433" s="53"/>
    </row>
    <row r="434" spans="4:4" ht="25.5" customHeight="1" x14ac:dyDescent="0.25">
      <c r="D434" s="53"/>
    </row>
    <row r="435" spans="4:4" ht="25.5" customHeight="1" x14ac:dyDescent="0.25">
      <c r="D435" s="53"/>
    </row>
    <row r="436" spans="4:4" ht="25.5" customHeight="1" x14ac:dyDescent="0.25">
      <c r="D436" s="53"/>
    </row>
    <row r="437" spans="4:4" ht="25.5" customHeight="1" x14ac:dyDescent="0.25">
      <c r="D437" s="53"/>
    </row>
    <row r="438" spans="4:4" ht="25.5" customHeight="1" x14ac:dyDescent="0.25">
      <c r="D438" s="53"/>
    </row>
    <row r="439" spans="4:4" ht="25.5" customHeight="1" x14ac:dyDescent="0.25">
      <c r="D439" s="53"/>
    </row>
    <row r="440" spans="4:4" ht="25.5" customHeight="1" x14ac:dyDescent="0.25">
      <c r="D440" s="53"/>
    </row>
    <row r="441" spans="4:4" ht="25.5" customHeight="1" x14ac:dyDescent="0.25">
      <c r="D441" s="53"/>
    </row>
    <row r="442" spans="4:4" ht="25.5" customHeight="1" x14ac:dyDescent="0.25">
      <c r="D442" s="53"/>
    </row>
    <row r="443" spans="4:4" ht="25.5" customHeight="1" x14ac:dyDescent="0.25">
      <c r="D443" s="53"/>
    </row>
    <row r="444" spans="4:4" ht="25.5" customHeight="1" x14ac:dyDescent="0.25">
      <c r="D444" s="53"/>
    </row>
    <row r="445" spans="4:4" ht="25.5" customHeight="1" x14ac:dyDescent="0.25">
      <c r="D445" s="53"/>
    </row>
    <row r="446" spans="4:4" ht="25.5" customHeight="1" x14ac:dyDescent="0.25">
      <c r="D446" s="53"/>
    </row>
    <row r="447" spans="4:4" ht="25.5" customHeight="1" x14ac:dyDescent="0.25">
      <c r="D447" s="53"/>
    </row>
    <row r="448" spans="4:4" ht="25.5" customHeight="1" x14ac:dyDescent="0.25">
      <c r="D448" s="53"/>
    </row>
    <row r="449" spans="4:4" ht="25.5" customHeight="1" x14ac:dyDescent="0.25">
      <c r="D449" s="53"/>
    </row>
    <row r="450" spans="4:4" ht="25.5" customHeight="1" x14ac:dyDescent="0.25">
      <c r="D450" s="53"/>
    </row>
    <row r="451" spans="4:4" ht="25.5" customHeight="1" x14ac:dyDescent="0.25">
      <c r="D451" s="53"/>
    </row>
    <row r="452" spans="4:4" ht="25.5" customHeight="1" x14ac:dyDescent="0.25">
      <c r="D452" s="53"/>
    </row>
    <row r="453" spans="4:4" ht="25.5" customHeight="1" x14ac:dyDescent="0.25">
      <c r="D453" s="53"/>
    </row>
    <row r="454" spans="4:4" ht="25.5" customHeight="1" x14ac:dyDescent="0.25">
      <c r="D454" s="53"/>
    </row>
    <row r="455" spans="4:4" ht="25.5" customHeight="1" x14ac:dyDescent="0.25">
      <c r="D455" s="53"/>
    </row>
    <row r="456" spans="4:4" ht="25.5" customHeight="1" x14ac:dyDescent="0.25">
      <c r="D456" s="53"/>
    </row>
    <row r="457" spans="4:4" ht="25.5" customHeight="1" x14ac:dyDescent="0.25">
      <c r="D457" s="53"/>
    </row>
    <row r="458" spans="4:4" ht="25.5" customHeight="1" x14ac:dyDescent="0.25">
      <c r="D458" s="53"/>
    </row>
    <row r="459" spans="4:4" ht="25.5" customHeight="1" x14ac:dyDescent="0.25">
      <c r="D459" s="53"/>
    </row>
    <row r="460" spans="4:4" ht="25.5" customHeight="1" x14ac:dyDescent="0.25">
      <c r="D460" s="53"/>
    </row>
    <row r="461" spans="4:4" ht="25.5" customHeight="1" x14ac:dyDescent="0.25">
      <c r="D461" s="53"/>
    </row>
    <row r="462" spans="4:4" ht="25.5" customHeight="1" x14ac:dyDescent="0.25">
      <c r="D462" s="53"/>
    </row>
    <row r="463" spans="4:4" ht="25.5" customHeight="1" x14ac:dyDescent="0.25">
      <c r="D463" s="53"/>
    </row>
    <row r="464" spans="4:4" ht="25.5" customHeight="1" x14ac:dyDescent="0.25">
      <c r="D464" s="53"/>
    </row>
    <row r="465" spans="4:4" ht="25.5" customHeight="1" x14ac:dyDescent="0.25">
      <c r="D465" s="53"/>
    </row>
    <row r="466" spans="4:4" ht="25.5" customHeight="1" x14ac:dyDescent="0.25">
      <c r="D466" s="53"/>
    </row>
    <row r="467" spans="4:4" ht="25.5" customHeight="1" x14ac:dyDescent="0.25">
      <c r="D467" s="53"/>
    </row>
    <row r="468" spans="4:4" ht="25.5" customHeight="1" x14ac:dyDescent="0.25">
      <c r="D468" s="53"/>
    </row>
    <row r="469" spans="4:4" ht="25.5" customHeight="1" x14ac:dyDescent="0.25">
      <c r="D469" s="53"/>
    </row>
    <row r="470" spans="4:4" ht="25.5" customHeight="1" x14ac:dyDescent="0.25">
      <c r="D470" s="53"/>
    </row>
    <row r="471" spans="4:4" ht="25.5" customHeight="1" x14ac:dyDescent="0.25">
      <c r="D471" s="53"/>
    </row>
    <row r="472" spans="4:4" ht="25.5" customHeight="1" x14ac:dyDescent="0.25">
      <c r="D472" s="53"/>
    </row>
    <row r="473" spans="4:4" ht="25.5" customHeight="1" x14ac:dyDescent="0.25">
      <c r="D473" s="53"/>
    </row>
    <row r="474" spans="4:4" ht="25.5" customHeight="1" x14ac:dyDescent="0.25">
      <c r="D474" s="53"/>
    </row>
    <row r="475" spans="4:4" ht="25.5" customHeight="1" x14ac:dyDescent="0.25">
      <c r="D475" s="53"/>
    </row>
    <row r="476" spans="4:4" ht="25.5" customHeight="1" x14ac:dyDescent="0.25">
      <c r="D476" s="53"/>
    </row>
    <row r="477" spans="4:4" ht="25.5" customHeight="1" x14ac:dyDescent="0.25">
      <c r="D477" s="53"/>
    </row>
    <row r="478" spans="4:4" ht="25.5" customHeight="1" x14ac:dyDescent="0.25">
      <c r="D478" s="53"/>
    </row>
    <row r="479" spans="4:4" ht="25.5" customHeight="1" x14ac:dyDescent="0.25">
      <c r="D479" s="53"/>
    </row>
    <row r="480" spans="4:4" ht="25.5" customHeight="1" x14ac:dyDescent="0.25">
      <c r="D480" s="53"/>
    </row>
  </sheetData>
  <autoFilter ref="A2:V480" xr:uid="{00000000-0009-0000-0000-000003000000}"/>
  <sortState ref="A3:V162">
    <sortCondition ref="A3:A162"/>
    <sortCondition ref="C3:C162"/>
    <sortCondition ref="B3:B162" customList="Spring,Fall"/>
    <sortCondition ref="D3:D162"/>
  </sortState>
  <mergeCells count="4">
    <mergeCell ref="A1:C1"/>
    <mergeCell ref="P1:T1"/>
    <mergeCell ref="N1:O1"/>
    <mergeCell ref="D1:M1"/>
  </mergeCells>
  <conditionalFormatting sqref="W160:XFD160 A159:L159 A158:F158 H158:L158 A160:F160 H160:L160 A141:F141 A88:F91 A85:F86 N159:XFD159 A142:V155 H141:V141 A92:V140 H88:V91 A87:V87 H85:V86 A3:V84 H156:XFD157 P160:V162 P158:XFD158">
    <cfRule type="expression" dxfId="29" priority="42">
      <formula>MOD(ROW(), 2)=1</formula>
    </cfRule>
  </conditionalFormatting>
  <conditionalFormatting sqref="A1:D1 N1 P1 W160:XFD160 A159:L159 A158:F158 H158:L158 A160:F160 H160:L160 A141:F141 A88:F91 A85:F86 U1:XFD1 A163:XFD1048576 N159:XFD159 A142:XFD155 H141:XFD141 A92:XFD140 H88:XFD91 A87:XFD87 H85:XFD86 A2:XFD84 H156:XFD157 P160:V162 P158:XFD158">
    <cfRule type="containsBlanks" dxfId="28" priority="41">
      <formula>LEN(TRIM(A1))=0</formula>
    </cfRule>
  </conditionalFormatting>
  <conditionalFormatting sqref="A156:F157">
    <cfRule type="expression" dxfId="27" priority="36">
      <formula>MOD(ROW(), 2)=1</formula>
    </cfRule>
  </conditionalFormatting>
  <conditionalFormatting sqref="A156:F157">
    <cfRule type="containsBlanks" dxfId="26" priority="35">
      <formula>LEN(TRIM(A156))=0</formula>
    </cfRule>
  </conditionalFormatting>
  <conditionalFormatting sqref="A161:A162 L161:L162">
    <cfRule type="expression" dxfId="25" priority="31">
      <formula>MOD(ROW(), 2)=1</formula>
    </cfRule>
  </conditionalFormatting>
  <conditionalFormatting sqref="B161:K162 W161:XFD162 M161:N162">
    <cfRule type="expression" dxfId="24" priority="28">
      <formula>MOD(ROW(), 2)=1</formula>
    </cfRule>
  </conditionalFormatting>
  <conditionalFormatting sqref="A161:A162 L161:L162">
    <cfRule type="containsBlanks" dxfId="23" priority="30">
      <formula>LEN(TRIM(A161))=0</formula>
    </cfRule>
  </conditionalFormatting>
  <conditionalFormatting sqref="B161:K162 W161:XFD162 M161:N162">
    <cfRule type="containsBlanks" dxfId="22" priority="27">
      <formula>LEN(TRIM(B161))=0</formula>
    </cfRule>
  </conditionalFormatting>
  <conditionalFormatting sqref="O161:O162">
    <cfRule type="expression" dxfId="21" priority="26">
      <formula>MOD(ROW(), 2)=1</formula>
    </cfRule>
  </conditionalFormatting>
  <conditionalFormatting sqref="O161:O162">
    <cfRule type="containsBlanks" dxfId="20" priority="25">
      <formula>LEN(TRIM(O161))=0</formula>
    </cfRule>
  </conditionalFormatting>
  <conditionalFormatting sqref="M159">
    <cfRule type="expression" dxfId="19" priority="24">
      <formula>MOD(ROW(), 2)=1</formula>
    </cfRule>
  </conditionalFormatting>
  <conditionalFormatting sqref="M159">
    <cfRule type="containsBlanks" dxfId="18" priority="23">
      <formula>LEN(TRIM(M159))=0</formula>
    </cfRule>
  </conditionalFormatting>
  <conditionalFormatting sqref="M160:N160">
    <cfRule type="expression" dxfId="17" priority="20">
      <formula>MOD(ROW(), 2)=1</formula>
    </cfRule>
  </conditionalFormatting>
  <conditionalFormatting sqref="M160:N160">
    <cfRule type="containsBlanks" dxfId="16" priority="19">
      <formula>LEN(TRIM(M160))=0</formula>
    </cfRule>
  </conditionalFormatting>
  <conditionalFormatting sqref="M158:N158">
    <cfRule type="expression" dxfId="15" priority="16">
      <formula>MOD(ROW(), 2)=1</formula>
    </cfRule>
  </conditionalFormatting>
  <conditionalFormatting sqref="M158:N158">
    <cfRule type="containsBlanks" dxfId="14" priority="15">
      <formula>LEN(TRIM(M158))=0</formula>
    </cfRule>
  </conditionalFormatting>
  <conditionalFormatting sqref="O158">
    <cfRule type="expression" dxfId="13" priority="14">
      <formula>MOD(ROW(), 2)=1</formula>
    </cfRule>
  </conditionalFormatting>
  <conditionalFormatting sqref="O158">
    <cfRule type="containsBlanks" dxfId="12" priority="13">
      <formula>LEN(TRIM(O158))=0</formula>
    </cfRule>
  </conditionalFormatting>
  <conditionalFormatting sqref="O160">
    <cfRule type="expression" dxfId="11" priority="12">
      <formula>MOD(ROW(), 2)=1</formula>
    </cfRule>
  </conditionalFormatting>
  <conditionalFormatting sqref="O160">
    <cfRule type="containsBlanks" dxfId="10" priority="11">
      <formula>LEN(TRIM(O160))=0</formula>
    </cfRule>
  </conditionalFormatting>
  <conditionalFormatting sqref="G156:G158">
    <cfRule type="expression" dxfId="9" priority="10">
      <formula>MOD(ROW(), 2)=1</formula>
    </cfRule>
  </conditionalFormatting>
  <conditionalFormatting sqref="G156:G158">
    <cfRule type="containsBlanks" dxfId="8" priority="9">
      <formula>LEN(TRIM(G156))=0</formula>
    </cfRule>
  </conditionalFormatting>
  <conditionalFormatting sqref="G160">
    <cfRule type="expression" dxfId="7" priority="8">
      <formula>MOD(ROW(), 2)=1</formula>
    </cfRule>
  </conditionalFormatting>
  <conditionalFormatting sqref="G160">
    <cfRule type="containsBlanks" dxfId="6" priority="7">
      <formula>LEN(TRIM(G160))=0</formula>
    </cfRule>
  </conditionalFormatting>
  <conditionalFormatting sqref="G141">
    <cfRule type="expression" dxfId="5" priority="6">
      <formula>MOD(ROW(), 2)=1</formula>
    </cfRule>
  </conditionalFormatting>
  <conditionalFormatting sqref="G141">
    <cfRule type="containsBlanks" dxfId="4" priority="5">
      <formula>LEN(TRIM(G141))=0</formula>
    </cfRule>
  </conditionalFormatting>
  <conditionalFormatting sqref="G88:G91">
    <cfRule type="expression" dxfId="3" priority="4">
      <formula>MOD(ROW(), 2)=1</formula>
    </cfRule>
  </conditionalFormatting>
  <conditionalFormatting sqref="G88:G91">
    <cfRule type="containsBlanks" dxfId="2" priority="3">
      <formula>LEN(TRIM(G88))=0</formula>
    </cfRule>
  </conditionalFormatting>
  <conditionalFormatting sqref="G85:G86">
    <cfRule type="expression" dxfId="1" priority="2">
      <formula>MOD(ROW(), 2)=1</formula>
    </cfRule>
  </conditionalFormatting>
  <conditionalFormatting sqref="G85:G86">
    <cfRule type="containsBlanks" dxfId="0" priority="1">
      <formula>LEN(TRIM(G85))=0</formula>
    </cfRule>
  </conditionalFormatting>
  <hyperlinks>
    <hyperlink ref="A94" r:id="rId1" xr:uid="{00000000-0004-0000-0300-000000000000}"/>
    <hyperlink ref="A95" r:id="rId2" xr:uid="{00000000-0004-0000-0300-000001000000}"/>
    <hyperlink ref="A96" r:id="rId3" xr:uid="{00000000-0004-0000-0300-000002000000}"/>
    <hyperlink ref="A97" r:id="rId4" xr:uid="{00000000-0004-0000-0300-000003000000}"/>
    <hyperlink ref="A98" r:id="rId5" xr:uid="{00000000-0004-0000-0300-000004000000}"/>
    <hyperlink ref="A99" r:id="rId6" xr:uid="{00000000-0004-0000-0300-000005000000}"/>
    <hyperlink ref="A100" r:id="rId7" xr:uid="{00000000-0004-0000-0300-000006000000}"/>
    <hyperlink ref="A93" r:id="rId8" xr:uid="{00000000-0004-0000-0300-000007000000}"/>
    <hyperlink ref="A112" r:id="rId9" xr:uid="{00000000-0004-0000-0300-000008000000}"/>
    <hyperlink ref="A113" r:id="rId10" xr:uid="{00000000-0004-0000-0300-000009000000}"/>
    <hyperlink ref="A114" r:id="rId11" xr:uid="{00000000-0004-0000-0300-00000A000000}"/>
    <hyperlink ref="A115" r:id="rId12" xr:uid="{00000000-0004-0000-0300-00000B000000}"/>
    <hyperlink ref="A118" r:id="rId13" xr:uid="{00000000-0004-0000-0300-00000C000000}"/>
    <hyperlink ref="A119" r:id="rId14" xr:uid="{00000000-0004-0000-0300-00000D000000}"/>
    <hyperlink ref="A111" r:id="rId15" xr:uid="{00000000-0004-0000-0300-00000E000000}"/>
    <hyperlink ref="A116" r:id="rId16" xr:uid="{00000000-0004-0000-0300-00000F000000}"/>
    <hyperlink ref="A117" r:id="rId17" xr:uid="{00000000-0004-0000-0300-000010000000}"/>
    <hyperlink ref="A103" r:id="rId18" xr:uid="{00000000-0004-0000-0300-000011000000}"/>
    <hyperlink ref="A103:A109" r:id="rId19" display="Prevention and Population Health" xr:uid="{00000000-0004-0000-0300-000012000000}"/>
    <hyperlink ref="A15:A17" r:id="rId20" display="Primary Care and Chronic Illness" xr:uid="{00000000-0004-0000-0300-000013000000}"/>
    <hyperlink ref="A19:A23" r:id="rId21" display="Primary Care and Chronic Illness" xr:uid="{00000000-0004-0000-0300-000014000000}"/>
    <hyperlink ref="A124:A131" r:id="rId22" display="Primary Care and Chronic Illness" xr:uid="{00000000-0004-0000-0300-000015000000}"/>
    <hyperlink ref="A128" r:id="rId23" xr:uid="{00000000-0004-0000-0300-000016000000}"/>
    <hyperlink ref="A24:A25" r:id="rId24" display="Surgery" xr:uid="{00000000-0004-0000-0300-000017000000}"/>
    <hyperlink ref="A28:A38" r:id="rId25" display="Surgery" xr:uid="{00000000-0004-0000-0300-000018000000}"/>
    <hyperlink ref="A86:A87" r:id="rId26" display="Surgery" xr:uid="{00000000-0004-0000-0300-000019000000}"/>
    <hyperlink ref="A150" r:id="rId27" xr:uid="{00000000-0004-0000-0300-00001A000000}"/>
    <hyperlink ref="A92:A94" r:id="rId28" display="Surgery" xr:uid="{00000000-0004-0000-0300-00001B000000}"/>
    <hyperlink ref="A110:A114" r:id="rId29" display="Surgery" xr:uid="{00000000-0004-0000-0300-00001C000000}"/>
    <hyperlink ref="A58:A70" r:id="rId30" display="All-Cause Admissions and Readmissions" xr:uid="{00000000-0004-0000-0300-00001D000000}"/>
    <hyperlink ref="A3" r:id="rId31" xr:uid="{00000000-0004-0000-0300-00001E000000}"/>
    <hyperlink ref="A90:A91" r:id="rId32" display="All-Cause Admissions and Readmissions" xr:uid="{00000000-0004-0000-0300-00001F000000}"/>
    <hyperlink ref="A6" r:id="rId33" xr:uid="{00000000-0004-0000-0300-000020000000}"/>
    <hyperlink ref="A52:A56" r:id="rId34" display="Behavioral Health and Substance Use" xr:uid="{00000000-0004-0000-0300-000021000000}"/>
    <hyperlink ref="A116:A121" r:id="rId35" display="Behavioral Health and Substance Use" xr:uid="{00000000-0004-0000-0300-000022000000}"/>
    <hyperlink ref="A139:A142" r:id="rId36" display="Behavioral Health and Substance Use" xr:uid="{00000000-0004-0000-0300-000023000000}"/>
    <hyperlink ref="A150:A152" r:id="rId37" display="Behavioral Health and Substance Use" xr:uid="{00000000-0004-0000-0300-000024000000}"/>
    <hyperlink ref="A32" r:id="rId38" xr:uid="{00000000-0004-0000-0300-000025000000}"/>
    <hyperlink ref="A147:A149" r:id="rId39" display="Cancer" xr:uid="{00000000-0004-0000-0300-000026000000}"/>
    <hyperlink ref="A39" r:id="rId40" xr:uid="{00000000-0004-0000-0300-000027000000}"/>
    <hyperlink ref="A134:A135" r:id="rId41" display="Cancer" xr:uid="{00000000-0004-0000-0300-000028000000}"/>
    <hyperlink ref="A71:A74" r:id="rId42" display="Cancer" xr:uid="{00000000-0004-0000-0300-000029000000}"/>
    <hyperlink ref="A61" r:id="rId43" xr:uid="{00000000-0004-0000-0300-00002A000000}"/>
    <hyperlink ref="A7:A8" r:id="rId44" display="Cardiovascular" xr:uid="{00000000-0004-0000-0300-00002B000000}"/>
    <hyperlink ref="A57" r:id="rId45" xr:uid="{00000000-0004-0000-0300-00002C000000}"/>
    <hyperlink ref="A60" r:id="rId46" xr:uid="{00000000-0004-0000-0300-00002D000000}"/>
    <hyperlink ref="A26:A27" r:id="rId47" display="Cardiovascular" xr:uid="{00000000-0004-0000-0300-00002E000000}"/>
    <hyperlink ref="A82:A84" r:id="rId48" display="Cardiovascular" xr:uid="{00000000-0004-0000-0300-00002F000000}"/>
    <hyperlink ref="A137:A138" r:id="rId49" display="Cardiovascular" xr:uid="{00000000-0004-0000-0300-000030000000}"/>
    <hyperlink ref="A67" r:id="rId50" xr:uid="{00000000-0004-0000-0300-000031000000}"/>
    <hyperlink ref="A48:A51" r:id="rId51" display="Geriatrics and Palliative Care" xr:uid="{00000000-0004-0000-0300-000032000000}"/>
    <hyperlink ref="A66" r:id="rId52" xr:uid="{00000000-0004-0000-0300-000033000000}"/>
    <hyperlink ref="A144:A145" r:id="rId53" display="Patient Experience and Function" xr:uid="{00000000-0004-0000-0300-000034000000}"/>
    <hyperlink ref="A132:A133" r:id="rId54" display="Patient Experience and Function" xr:uid="{00000000-0004-0000-0300-000035000000}"/>
    <hyperlink ref="A83" r:id="rId55" xr:uid="{00000000-0004-0000-0300-000036000000}"/>
    <hyperlink ref="A84" r:id="rId56" xr:uid="{00000000-0004-0000-0300-000037000000}"/>
    <hyperlink ref="A96:A99" r:id="rId57" display="Patient Experience and Function" xr:uid="{00000000-0004-0000-0300-000038000000}"/>
    <hyperlink ref="A75:A80" r:id="rId58" display="Patient Experience and Function" xr:uid="{00000000-0004-0000-0300-000039000000}"/>
    <hyperlink ref="A63" r:id="rId59" display="Cost and Efficieny" xr:uid="{00000000-0004-0000-0300-00003A000000}"/>
    <hyperlink ref="A62" r:id="rId60" display="Cost and Efficieny" xr:uid="{00000000-0004-0000-0300-00003B000000}"/>
    <hyperlink ref="A54" r:id="rId61" xr:uid="{00000000-0004-0000-0300-00003C000000}"/>
    <hyperlink ref="A102" r:id="rId62" xr:uid="{00000000-0004-0000-0300-00003D000000}"/>
    <hyperlink ref="A88:A89" r:id="rId63" display="Renal" xr:uid="{00000000-0004-0000-0300-00003E000000}"/>
    <hyperlink ref="A101" r:id="rId64" xr:uid="{00000000-0004-0000-0300-00003F000000}"/>
    <hyperlink ref="A156:A157" r:id="rId65" display="Geriatrics and Palliative Care" xr:uid="{00000000-0004-0000-0300-000040000000}"/>
    <hyperlink ref="A158:A160" r:id="rId66" display="Patient Experience and Function" xr:uid="{00000000-0004-0000-0300-000041000000}"/>
    <hyperlink ref="A161:A162" r:id="rId67" display="Patient Experience and Function" xr:uid="{00000000-0004-0000-0300-000042000000}"/>
  </hyperlinks>
  <pageMargins left="0.7" right="0.7" top="0.75" bottom="0.75" header="0.3" footer="0.3"/>
  <pageSetup orientation="portrait" horizontalDpi="1200" verticalDpi="1200" r:id="rId68"/>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0000000}">
          <x14:formula1>
            <xm:f>'C:\Users\tmurphy\AppData\Local\Microsoft\Windows\INetCache\IE\NZ7519SF\[social_risk_measure_list.xlsx]Sheet2'!#REF!</xm:f>
          </x14:formula1>
          <xm:sqref>I156:I158 K156:K158 J158 I160:I162 K160 J161:J162 K162</xm:sqref>
        </x14:dataValidation>
        <x14:dataValidation type="list" allowBlank="1" showInputMessage="1" showErrorMessage="1" xr:uid="{00000000-0002-0000-0300-000001000000}">
          <x14:formula1>
            <xm:f>'C:\Users\eorourke\Desktop\[Social Risk Trial Data_local backup.xlsx]Sheet2'!#REF!</xm:f>
          </x14:formula1>
          <xm:sqref>I159 K159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J31" sqref="J31"/>
    </sheetView>
  </sheetViews>
  <sheetFormatPr defaultRowHeight="15" x14ac:dyDescent="0.25"/>
  <sheetData>
    <row r="1" spans="1:1" x14ac:dyDescent="0.25">
      <c r="A1" s="39" t="s">
        <v>59</v>
      </c>
    </row>
    <row r="2" spans="1:1" x14ac:dyDescent="0.25">
      <c r="A2" t="s">
        <v>399</v>
      </c>
    </row>
    <row r="3" spans="1:1" x14ac:dyDescent="0.25">
      <c r="A3" t="s">
        <v>113</v>
      </c>
    </row>
    <row r="4" spans="1:1" x14ac:dyDescent="0.25">
      <c r="A4" t="s">
        <v>299</v>
      </c>
    </row>
    <row r="5" spans="1:1" x14ac:dyDescent="0.25">
      <c r="A5" t="s">
        <v>400</v>
      </c>
    </row>
  </sheetData>
  <sheetProtection algorithmName="SHA-512" hashValue="mpTcBZiBMVVt4XDCBQCKBZeDcrwlUZQQX89lTUQTaUgPO0uCv6+xhyDl9y4aGtQod234G+9b8JS7K6eXzM6fIQ==" saltValue="Hmnc1rKTWxaM7D8OcPytf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workbookViewId="0">
      <selection activeCell="A15" sqref="A15"/>
    </sheetView>
  </sheetViews>
  <sheetFormatPr defaultRowHeight="15" x14ac:dyDescent="0.25"/>
  <cols>
    <col min="1" max="1" width="10.85546875" customWidth="1"/>
  </cols>
  <sheetData>
    <row r="1" spans="1:5" x14ac:dyDescent="0.25">
      <c r="A1" t="s">
        <v>11</v>
      </c>
      <c r="B1" t="s">
        <v>12</v>
      </c>
      <c r="C1" t="s">
        <v>15</v>
      </c>
      <c r="D1" t="s">
        <v>16</v>
      </c>
      <c r="E1" t="s">
        <v>17</v>
      </c>
    </row>
    <row r="3" spans="1:5" x14ac:dyDescent="0.25">
      <c r="A3" t="s">
        <v>10</v>
      </c>
      <c r="B3" t="s">
        <v>13</v>
      </c>
      <c r="C3" t="s">
        <v>13</v>
      </c>
      <c r="D3" t="s">
        <v>13</v>
      </c>
      <c r="E3" t="s">
        <v>20</v>
      </c>
    </row>
    <row r="4" spans="1:5" x14ac:dyDescent="0.25">
      <c r="A4" t="s">
        <v>4</v>
      </c>
      <c r="B4" t="s">
        <v>14</v>
      </c>
      <c r="C4" t="s">
        <v>14</v>
      </c>
      <c r="D4" t="s">
        <v>14</v>
      </c>
      <c r="E4" t="s">
        <v>18</v>
      </c>
    </row>
    <row r="5" spans="1:5" x14ac:dyDescent="0.25">
      <c r="A5" t="s">
        <v>5</v>
      </c>
      <c r="E5" t="s">
        <v>19</v>
      </c>
    </row>
    <row r="6" spans="1:5" x14ac:dyDescent="0.25">
      <c r="A6" t="s">
        <v>6</v>
      </c>
      <c r="E6" t="s">
        <v>9</v>
      </c>
    </row>
    <row r="7" spans="1:5" x14ac:dyDescent="0.25">
      <c r="A7" t="s">
        <v>7</v>
      </c>
    </row>
    <row r="8" spans="1:5" x14ac:dyDescent="0.25">
      <c r="A8" t="s">
        <v>8</v>
      </c>
    </row>
    <row r="9" spans="1:5" x14ac:dyDescent="0.25">
      <c r="A9" t="s">
        <v>9</v>
      </c>
    </row>
    <row r="13" spans="1:5" x14ac:dyDescent="0.25">
      <c r="A13" t="s">
        <v>21</v>
      </c>
    </row>
    <row r="14" spans="1:5" x14ac:dyDescent="0.25">
      <c r="A14" t="s">
        <v>22</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F95"/>
  <sheetViews>
    <sheetView workbookViewId="0">
      <selection activeCell="A51" sqref="A51"/>
    </sheetView>
  </sheetViews>
  <sheetFormatPr defaultRowHeight="15" x14ac:dyDescent="0.25"/>
  <cols>
    <col min="1" max="1" width="44.5703125" customWidth="1"/>
    <col min="2" max="2" width="22" customWidth="1"/>
    <col min="3" max="3" width="23.85546875" customWidth="1"/>
    <col min="5" max="5" width="26" hidden="1" customWidth="1"/>
    <col min="6" max="6" width="20.85546875" customWidth="1"/>
  </cols>
  <sheetData>
    <row r="1" spans="1:6" x14ac:dyDescent="0.25">
      <c r="A1" t="s">
        <v>58</v>
      </c>
      <c r="B1" t="s">
        <v>2</v>
      </c>
      <c r="C1" t="s">
        <v>59</v>
      </c>
      <c r="D1" t="s">
        <v>0</v>
      </c>
      <c r="E1" t="s">
        <v>240</v>
      </c>
      <c r="F1" t="s">
        <v>60</v>
      </c>
    </row>
    <row r="2" spans="1:6" hidden="1" x14ac:dyDescent="0.25">
      <c r="A2" t="s">
        <v>61</v>
      </c>
      <c r="B2" t="s">
        <v>55</v>
      </c>
      <c r="C2" t="s">
        <v>62</v>
      </c>
      <c r="D2" t="s">
        <v>63</v>
      </c>
      <c r="E2" t="s">
        <v>64</v>
      </c>
      <c r="F2" t="s">
        <v>65</v>
      </c>
    </row>
    <row r="3" spans="1:6" hidden="1" x14ac:dyDescent="0.25">
      <c r="A3" t="s">
        <v>66</v>
      </c>
      <c r="B3" t="s">
        <v>55</v>
      </c>
      <c r="C3" t="s">
        <v>62</v>
      </c>
      <c r="D3" t="s">
        <v>63</v>
      </c>
      <c r="E3" t="s">
        <v>64</v>
      </c>
      <c r="F3" t="s">
        <v>65</v>
      </c>
    </row>
    <row r="4" spans="1:6" hidden="1" x14ac:dyDescent="0.25">
      <c r="A4" t="s">
        <v>67</v>
      </c>
      <c r="B4" t="s">
        <v>68</v>
      </c>
      <c r="C4" t="s">
        <v>62</v>
      </c>
      <c r="D4" t="s">
        <v>63</v>
      </c>
      <c r="E4" t="s">
        <v>64</v>
      </c>
      <c r="F4" t="s">
        <v>65</v>
      </c>
    </row>
    <row r="5" spans="1:6" hidden="1" x14ac:dyDescent="0.25">
      <c r="A5" t="s">
        <v>69</v>
      </c>
      <c r="B5" t="s">
        <v>68</v>
      </c>
      <c r="C5" t="s">
        <v>70</v>
      </c>
      <c r="D5" t="s">
        <v>63</v>
      </c>
      <c r="E5" t="s">
        <v>64</v>
      </c>
      <c r="F5" t="s">
        <v>65</v>
      </c>
    </row>
    <row r="6" spans="1:6" hidden="1" x14ac:dyDescent="0.25">
      <c r="A6" t="s">
        <v>71</v>
      </c>
      <c r="B6" t="s">
        <v>72</v>
      </c>
      <c r="C6" t="s">
        <v>62</v>
      </c>
      <c r="D6" t="s">
        <v>73</v>
      </c>
      <c r="E6" t="s">
        <v>64</v>
      </c>
      <c r="F6" t="s">
        <v>65</v>
      </c>
    </row>
    <row r="7" spans="1:6" hidden="1" x14ac:dyDescent="0.25">
      <c r="A7" t="s">
        <v>74</v>
      </c>
      <c r="B7" t="s">
        <v>72</v>
      </c>
      <c r="C7" t="s">
        <v>62</v>
      </c>
      <c r="D7" t="s">
        <v>73</v>
      </c>
      <c r="E7" t="s">
        <v>64</v>
      </c>
      <c r="F7" t="s">
        <v>65</v>
      </c>
    </row>
    <row r="8" spans="1:6" hidden="1" x14ac:dyDescent="0.25">
      <c r="A8" t="s">
        <v>75</v>
      </c>
      <c r="B8" t="s">
        <v>72</v>
      </c>
      <c r="C8" t="s">
        <v>76</v>
      </c>
      <c r="D8" t="s">
        <v>73</v>
      </c>
      <c r="E8" t="s">
        <v>64</v>
      </c>
      <c r="F8" t="s">
        <v>65</v>
      </c>
    </row>
    <row r="9" spans="1:6" hidden="1" x14ac:dyDescent="0.25">
      <c r="A9" t="s">
        <v>77</v>
      </c>
      <c r="B9" t="s">
        <v>78</v>
      </c>
      <c r="C9" t="s">
        <v>62</v>
      </c>
      <c r="D9" t="s">
        <v>73</v>
      </c>
      <c r="E9" t="s">
        <v>64</v>
      </c>
      <c r="F9" t="s">
        <v>65</v>
      </c>
    </row>
    <row r="10" spans="1:6" hidden="1" x14ac:dyDescent="0.25">
      <c r="A10" t="s">
        <v>79</v>
      </c>
      <c r="B10" t="s">
        <v>31</v>
      </c>
      <c r="C10" t="s">
        <v>62</v>
      </c>
      <c r="D10" t="s">
        <v>73</v>
      </c>
      <c r="E10" t="s">
        <v>64</v>
      </c>
      <c r="F10" t="s">
        <v>65</v>
      </c>
    </row>
    <row r="11" spans="1:6" hidden="1" x14ac:dyDescent="0.25">
      <c r="A11" t="s">
        <v>80</v>
      </c>
      <c r="B11" t="s">
        <v>81</v>
      </c>
      <c r="C11" t="s">
        <v>70</v>
      </c>
      <c r="D11" t="s">
        <v>82</v>
      </c>
      <c r="E11" t="s">
        <v>83</v>
      </c>
      <c r="F11" t="s">
        <v>65</v>
      </c>
    </row>
    <row r="12" spans="1:6" hidden="1" x14ac:dyDescent="0.25">
      <c r="A12" t="s">
        <v>84</v>
      </c>
      <c r="B12" t="s">
        <v>85</v>
      </c>
      <c r="C12" t="s">
        <v>62</v>
      </c>
      <c r="D12" t="s">
        <v>34</v>
      </c>
      <c r="E12" t="s">
        <v>64</v>
      </c>
      <c r="F12" t="s">
        <v>65</v>
      </c>
    </row>
    <row r="13" spans="1:6" hidden="1" x14ac:dyDescent="0.25">
      <c r="A13" t="s">
        <v>86</v>
      </c>
      <c r="B13" t="s">
        <v>42</v>
      </c>
      <c r="C13" t="s">
        <v>87</v>
      </c>
      <c r="D13" t="s">
        <v>35</v>
      </c>
      <c r="E13" t="s">
        <v>64</v>
      </c>
      <c r="F13" t="s">
        <v>65</v>
      </c>
    </row>
    <row r="14" spans="1:6" hidden="1" x14ac:dyDescent="0.25">
      <c r="A14" t="s">
        <v>88</v>
      </c>
      <c r="B14" t="s">
        <v>37</v>
      </c>
      <c r="C14" t="s">
        <v>62</v>
      </c>
      <c r="D14" t="s">
        <v>35</v>
      </c>
      <c r="E14" t="s">
        <v>64</v>
      </c>
      <c r="F14" t="s">
        <v>65</v>
      </c>
    </row>
    <row r="15" spans="1:6" hidden="1" x14ac:dyDescent="0.25">
      <c r="A15" t="s">
        <v>89</v>
      </c>
      <c r="B15" t="s">
        <v>37</v>
      </c>
      <c r="C15" t="s">
        <v>62</v>
      </c>
      <c r="D15" t="s">
        <v>35</v>
      </c>
      <c r="E15" t="s">
        <v>64</v>
      </c>
      <c r="F15" t="s">
        <v>65</v>
      </c>
    </row>
    <row r="16" spans="1:6" hidden="1" x14ac:dyDescent="0.25">
      <c r="A16" t="s">
        <v>90</v>
      </c>
      <c r="B16" t="s">
        <v>37</v>
      </c>
      <c r="C16" t="s">
        <v>62</v>
      </c>
      <c r="D16" t="s">
        <v>35</v>
      </c>
      <c r="E16" t="s">
        <v>64</v>
      </c>
      <c r="F16" t="s">
        <v>65</v>
      </c>
    </row>
    <row r="17" spans="1:6" hidden="1" x14ac:dyDescent="0.25">
      <c r="A17" t="s">
        <v>91</v>
      </c>
      <c r="B17" t="s">
        <v>37</v>
      </c>
      <c r="C17" t="s">
        <v>62</v>
      </c>
      <c r="D17" t="s">
        <v>35</v>
      </c>
      <c r="E17" t="s">
        <v>92</v>
      </c>
      <c r="F17" t="s">
        <v>65</v>
      </c>
    </row>
    <row r="18" spans="1:6" hidden="1" x14ac:dyDescent="0.25">
      <c r="A18" t="s">
        <v>93</v>
      </c>
      <c r="B18" t="s">
        <v>94</v>
      </c>
      <c r="C18" t="s">
        <v>95</v>
      </c>
      <c r="D18" t="s">
        <v>96</v>
      </c>
      <c r="E18" t="s">
        <v>64</v>
      </c>
      <c r="F18" t="s">
        <v>65</v>
      </c>
    </row>
    <row r="19" spans="1:6" hidden="1" x14ac:dyDescent="0.25">
      <c r="A19" t="s">
        <v>97</v>
      </c>
      <c r="B19" t="s">
        <v>98</v>
      </c>
      <c r="C19" t="s">
        <v>62</v>
      </c>
      <c r="D19" t="s">
        <v>96</v>
      </c>
      <c r="E19" t="s">
        <v>99</v>
      </c>
      <c r="F19" t="s">
        <v>65</v>
      </c>
    </row>
    <row r="20" spans="1:6" hidden="1" x14ac:dyDescent="0.25">
      <c r="A20" t="s">
        <v>100</v>
      </c>
      <c r="B20" t="s">
        <v>101</v>
      </c>
      <c r="C20" t="s">
        <v>70</v>
      </c>
      <c r="D20" t="s">
        <v>96</v>
      </c>
      <c r="E20" t="s">
        <v>64</v>
      </c>
      <c r="F20" t="s">
        <v>65</v>
      </c>
    </row>
    <row r="21" spans="1:6" hidden="1" x14ac:dyDescent="0.25">
      <c r="A21" t="s">
        <v>102</v>
      </c>
      <c r="B21" t="s">
        <v>103</v>
      </c>
      <c r="C21" t="s">
        <v>76</v>
      </c>
      <c r="D21" t="s">
        <v>96</v>
      </c>
      <c r="E21" t="s">
        <v>64</v>
      </c>
      <c r="F21" t="s">
        <v>65</v>
      </c>
    </row>
    <row r="22" spans="1:6" hidden="1" x14ac:dyDescent="0.25">
      <c r="A22" t="s">
        <v>104</v>
      </c>
      <c r="B22" t="s">
        <v>103</v>
      </c>
      <c r="C22" t="s">
        <v>105</v>
      </c>
      <c r="D22" t="s">
        <v>96</v>
      </c>
      <c r="E22" t="s">
        <v>64</v>
      </c>
      <c r="F22" t="s">
        <v>65</v>
      </c>
    </row>
    <row r="23" spans="1:6" hidden="1" x14ac:dyDescent="0.25">
      <c r="A23" t="s">
        <v>106</v>
      </c>
      <c r="B23" t="s">
        <v>103</v>
      </c>
      <c r="C23" t="s">
        <v>76</v>
      </c>
      <c r="D23" t="s">
        <v>96</v>
      </c>
      <c r="E23" t="s">
        <v>64</v>
      </c>
      <c r="F23" t="s">
        <v>65</v>
      </c>
    </row>
    <row r="24" spans="1:6" hidden="1" x14ac:dyDescent="0.25">
      <c r="A24" t="s">
        <v>107</v>
      </c>
      <c r="B24" t="s">
        <v>103</v>
      </c>
      <c r="C24" t="s">
        <v>76</v>
      </c>
      <c r="D24" t="s">
        <v>96</v>
      </c>
      <c r="E24" t="s">
        <v>64</v>
      </c>
      <c r="F24" t="s">
        <v>65</v>
      </c>
    </row>
    <row r="25" spans="1:6" hidden="1" x14ac:dyDescent="0.25">
      <c r="A25" t="s">
        <v>108</v>
      </c>
      <c r="B25" t="s">
        <v>45</v>
      </c>
      <c r="C25" t="s">
        <v>62</v>
      </c>
      <c r="D25" t="s">
        <v>43</v>
      </c>
      <c r="E25" t="s">
        <v>99</v>
      </c>
      <c r="F25" t="s">
        <v>65</v>
      </c>
    </row>
    <row r="26" spans="1:6" hidden="1" x14ac:dyDescent="0.25">
      <c r="A26" t="s">
        <v>109</v>
      </c>
      <c r="B26" t="s">
        <v>45</v>
      </c>
      <c r="C26" t="s">
        <v>62</v>
      </c>
      <c r="D26" t="s">
        <v>43</v>
      </c>
      <c r="E26" t="s">
        <v>110</v>
      </c>
      <c r="F26" t="s">
        <v>65</v>
      </c>
    </row>
    <row r="27" spans="1:6" hidden="1" x14ac:dyDescent="0.25">
      <c r="A27" t="s">
        <v>111</v>
      </c>
      <c r="B27" t="s">
        <v>112</v>
      </c>
      <c r="C27" t="s">
        <v>113</v>
      </c>
      <c r="D27" t="s">
        <v>43</v>
      </c>
      <c r="E27" t="s">
        <v>64</v>
      </c>
      <c r="F27" t="s">
        <v>65</v>
      </c>
    </row>
    <row r="28" spans="1:6" hidden="1" x14ac:dyDescent="0.25">
      <c r="A28" t="s">
        <v>114</v>
      </c>
      <c r="B28" t="s">
        <v>115</v>
      </c>
      <c r="C28" t="s">
        <v>76</v>
      </c>
      <c r="D28" t="s">
        <v>43</v>
      </c>
      <c r="E28" t="s">
        <v>64</v>
      </c>
      <c r="F28" t="s">
        <v>65</v>
      </c>
    </row>
    <row r="29" spans="1:6" hidden="1" x14ac:dyDescent="0.25">
      <c r="A29" t="s">
        <v>116</v>
      </c>
      <c r="B29" t="s">
        <v>115</v>
      </c>
      <c r="C29" t="s">
        <v>76</v>
      </c>
      <c r="D29" t="s">
        <v>43</v>
      </c>
      <c r="E29" t="s">
        <v>64</v>
      </c>
      <c r="F29" t="s">
        <v>65</v>
      </c>
    </row>
    <row r="30" spans="1:6" hidden="1" x14ac:dyDescent="0.25">
      <c r="A30" t="s">
        <v>117</v>
      </c>
      <c r="B30" t="s">
        <v>115</v>
      </c>
      <c r="C30" t="s">
        <v>62</v>
      </c>
      <c r="D30" t="s">
        <v>43</v>
      </c>
      <c r="E30" t="s">
        <v>64</v>
      </c>
      <c r="F30" t="s">
        <v>65</v>
      </c>
    </row>
    <row r="31" spans="1:6" hidden="1" x14ac:dyDescent="0.25">
      <c r="A31" t="s">
        <v>118</v>
      </c>
      <c r="B31" t="s">
        <v>115</v>
      </c>
      <c r="C31" t="s">
        <v>62</v>
      </c>
      <c r="D31" t="s">
        <v>43</v>
      </c>
      <c r="E31" t="s">
        <v>64</v>
      </c>
      <c r="F31" t="s">
        <v>65</v>
      </c>
    </row>
    <row r="32" spans="1:6" hidden="1" x14ac:dyDescent="0.25">
      <c r="A32" t="s">
        <v>119</v>
      </c>
      <c r="B32" t="s">
        <v>115</v>
      </c>
      <c r="C32" t="s">
        <v>62</v>
      </c>
      <c r="D32" t="s">
        <v>43</v>
      </c>
      <c r="E32" t="s">
        <v>64</v>
      </c>
      <c r="F32" t="s">
        <v>65</v>
      </c>
    </row>
    <row r="33" spans="1:6" hidden="1" x14ac:dyDescent="0.25">
      <c r="A33" t="s">
        <v>120</v>
      </c>
      <c r="B33" t="s">
        <v>121</v>
      </c>
      <c r="C33" t="s">
        <v>122</v>
      </c>
      <c r="D33" t="s">
        <v>123</v>
      </c>
      <c r="E33" t="s">
        <v>64</v>
      </c>
      <c r="F33" t="s">
        <v>65</v>
      </c>
    </row>
    <row r="34" spans="1:6" x14ac:dyDescent="0.25">
      <c r="A34" t="s">
        <v>124</v>
      </c>
      <c r="B34" t="s">
        <v>125</v>
      </c>
      <c r="C34" t="s">
        <v>126</v>
      </c>
      <c r="D34" t="s">
        <v>63</v>
      </c>
      <c r="E34" t="s">
        <v>127</v>
      </c>
      <c r="F34" t="s">
        <v>128</v>
      </c>
    </row>
    <row r="35" spans="1:6" x14ac:dyDescent="0.25">
      <c r="A35" t="s">
        <v>129</v>
      </c>
      <c r="B35" t="s">
        <v>125</v>
      </c>
      <c r="C35" t="s">
        <v>126</v>
      </c>
      <c r="D35" t="s">
        <v>63</v>
      </c>
      <c r="E35" t="s">
        <v>130</v>
      </c>
      <c r="F35" t="s">
        <v>128</v>
      </c>
    </row>
    <row r="36" spans="1:6" x14ac:dyDescent="0.25">
      <c r="A36" t="s">
        <v>131</v>
      </c>
      <c r="B36" t="s">
        <v>125</v>
      </c>
      <c r="C36" t="s">
        <v>126</v>
      </c>
      <c r="D36" t="s">
        <v>63</v>
      </c>
      <c r="E36" t="s">
        <v>127</v>
      </c>
      <c r="F36" t="s">
        <v>128</v>
      </c>
    </row>
    <row r="37" spans="1:6" x14ac:dyDescent="0.25">
      <c r="A37" t="s">
        <v>132</v>
      </c>
      <c r="B37" t="s">
        <v>125</v>
      </c>
      <c r="C37" t="s">
        <v>126</v>
      </c>
      <c r="D37" t="s">
        <v>63</v>
      </c>
      <c r="E37" t="s">
        <v>127</v>
      </c>
      <c r="F37" t="s">
        <v>128</v>
      </c>
    </row>
    <row r="38" spans="1:6" x14ac:dyDescent="0.25">
      <c r="A38" t="s">
        <v>133</v>
      </c>
      <c r="B38" t="s">
        <v>134</v>
      </c>
      <c r="C38" t="s">
        <v>126</v>
      </c>
      <c r="D38" t="s">
        <v>63</v>
      </c>
      <c r="E38" t="s">
        <v>127</v>
      </c>
      <c r="F38" t="s">
        <v>128</v>
      </c>
    </row>
    <row r="39" spans="1:6" x14ac:dyDescent="0.25">
      <c r="A39" t="s">
        <v>135</v>
      </c>
      <c r="B39" t="s">
        <v>85</v>
      </c>
      <c r="C39" t="s">
        <v>126</v>
      </c>
      <c r="D39" t="s">
        <v>63</v>
      </c>
      <c r="E39" t="s">
        <v>136</v>
      </c>
      <c r="F39" t="s">
        <v>128</v>
      </c>
    </row>
    <row r="40" spans="1:6" x14ac:dyDescent="0.25">
      <c r="A40" t="s">
        <v>137</v>
      </c>
      <c r="B40" t="s">
        <v>125</v>
      </c>
      <c r="C40" t="s">
        <v>126</v>
      </c>
      <c r="D40" t="s">
        <v>63</v>
      </c>
      <c r="E40" t="s">
        <v>64</v>
      </c>
      <c r="F40" t="s">
        <v>128</v>
      </c>
    </row>
    <row r="41" spans="1:6" x14ac:dyDescent="0.25">
      <c r="A41" t="s">
        <v>138</v>
      </c>
      <c r="B41" t="s">
        <v>125</v>
      </c>
      <c r="C41" t="s">
        <v>126</v>
      </c>
      <c r="D41" t="s">
        <v>63</v>
      </c>
      <c r="E41" t="s">
        <v>64</v>
      </c>
      <c r="F41" t="s">
        <v>128</v>
      </c>
    </row>
    <row r="42" spans="1:6" x14ac:dyDescent="0.25">
      <c r="A42" t="s">
        <v>139</v>
      </c>
      <c r="B42" t="s">
        <v>140</v>
      </c>
      <c r="C42" t="s">
        <v>122</v>
      </c>
      <c r="D42" t="s">
        <v>63</v>
      </c>
      <c r="E42" t="s">
        <v>64</v>
      </c>
      <c r="F42" t="s">
        <v>128</v>
      </c>
    </row>
    <row r="43" spans="1:6" x14ac:dyDescent="0.25">
      <c r="A43" t="s">
        <v>141</v>
      </c>
      <c r="B43" t="s">
        <v>140</v>
      </c>
      <c r="C43" t="s">
        <v>122</v>
      </c>
      <c r="D43" t="s">
        <v>63</v>
      </c>
      <c r="E43" t="s">
        <v>64</v>
      </c>
      <c r="F43" t="s">
        <v>128</v>
      </c>
    </row>
    <row r="44" spans="1:6" x14ac:dyDescent="0.25">
      <c r="A44" t="s">
        <v>142</v>
      </c>
      <c r="B44" t="s">
        <v>140</v>
      </c>
      <c r="C44" t="s">
        <v>122</v>
      </c>
      <c r="D44" t="s">
        <v>63</v>
      </c>
      <c r="E44" t="s">
        <v>64</v>
      </c>
      <c r="F44" t="s">
        <v>128</v>
      </c>
    </row>
    <row r="45" spans="1:6" x14ac:dyDescent="0.25">
      <c r="A45" t="s">
        <v>143</v>
      </c>
      <c r="B45" t="s">
        <v>144</v>
      </c>
      <c r="C45" t="s">
        <v>145</v>
      </c>
      <c r="D45" t="s">
        <v>63</v>
      </c>
      <c r="E45" t="s">
        <v>130</v>
      </c>
      <c r="F45" t="s">
        <v>128</v>
      </c>
    </row>
    <row r="46" spans="1:6" x14ac:dyDescent="0.25">
      <c r="A46" t="s">
        <v>146</v>
      </c>
      <c r="B46" t="s">
        <v>85</v>
      </c>
      <c r="C46" t="s">
        <v>147</v>
      </c>
      <c r="D46" t="s">
        <v>148</v>
      </c>
      <c r="E46" t="s">
        <v>64</v>
      </c>
      <c r="F46" t="s">
        <v>128</v>
      </c>
    </row>
    <row r="47" spans="1:6" x14ac:dyDescent="0.25">
      <c r="A47" t="s">
        <v>149</v>
      </c>
      <c r="B47" t="s">
        <v>85</v>
      </c>
      <c r="C47" t="s">
        <v>147</v>
      </c>
      <c r="D47" t="s">
        <v>148</v>
      </c>
      <c r="E47" t="s">
        <v>64</v>
      </c>
      <c r="F47" t="s">
        <v>128</v>
      </c>
    </row>
    <row r="48" spans="1:6" x14ac:dyDescent="0.25">
      <c r="A48" t="s">
        <v>150</v>
      </c>
      <c r="B48" t="s">
        <v>45</v>
      </c>
      <c r="C48" t="s">
        <v>126</v>
      </c>
      <c r="D48" t="s">
        <v>43</v>
      </c>
      <c r="E48" t="s">
        <v>151</v>
      </c>
      <c r="F48" t="s">
        <v>128</v>
      </c>
    </row>
    <row r="49" spans="1:6" x14ac:dyDescent="0.25">
      <c r="A49" t="s">
        <v>152</v>
      </c>
      <c r="B49" t="s">
        <v>85</v>
      </c>
      <c r="C49" t="s">
        <v>126</v>
      </c>
      <c r="D49" t="s">
        <v>153</v>
      </c>
      <c r="E49" t="s">
        <v>154</v>
      </c>
      <c r="F49" t="s">
        <v>128</v>
      </c>
    </row>
    <row r="50" spans="1:6" x14ac:dyDescent="0.25">
      <c r="A50" t="s">
        <v>155</v>
      </c>
      <c r="B50" t="s">
        <v>37</v>
      </c>
      <c r="C50" t="s">
        <v>126</v>
      </c>
      <c r="D50" t="s">
        <v>35</v>
      </c>
      <c r="E50" t="s">
        <v>64</v>
      </c>
      <c r="F50" t="s">
        <v>128</v>
      </c>
    </row>
    <row r="51" spans="1:6" x14ac:dyDescent="0.25">
      <c r="A51" t="s">
        <v>156</v>
      </c>
      <c r="B51" t="s">
        <v>85</v>
      </c>
      <c r="C51" t="s">
        <v>126</v>
      </c>
      <c r="D51" t="s">
        <v>35</v>
      </c>
      <c r="E51" t="s">
        <v>64</v>
      </c>
      <c r="F51" t="s">
        <v>128</v>
      </c>
    </row>
    <row r="52" spans="1:6" x14ac:dyDescent="0.25">
      <c r="A52" t="s">
        <v>157</v>
      </c>
      <c r="B52" t="s">
        <v>45</v>
      </c>
      <c r="C52" t="s">
        <v>126</v>
      </c>
      <c r="D52" t="s">
        <v>158</v>
      </c>
      <c r="E52" t="s">
        <v>64</v>
      </c>
      <c r="F52" t="s">
        <v>128</v>
      </c>
    </row>
    <row r="53" spans="1:6" x14ac:dyDescent="0.25">
      <c r="A53" t="s">
        <v>159</v>
      </c>
      <c r="B53" t="s">
        <v>45</v>
      </c>
      <c r="C53" t="s">
        <v>126</v>
      </c>
      <c r="D53" t="s">
        <v>158</v>
      </c>
      <c r="E53" t="s">
        <v>160</v>
      </c>
      <c r="F53" t="s">
        <v>128</v>
      </c>
    </row>
    <row r="54" spans="1:6" x14ac:dyDescent="0.25">
      <c r="A54" t="s">
        <v>161</v>
      </c>
      <c r="B54" t="s">
        <v>45</v>
      </c>
      <c r="C54" t="s">
        <v>126</v>
      </c>
      <c r="D54" t="s">
        <v>158</v>
      </c>
      <c r="E54" t="s">
        <v>160</v>
      </c>
      <c r="F54" t="s">
        <v>128</v>
      </c>
    </row>
    <row r="55" spans="1:6" x14ac:dyDescent="0.25">
      <c r="A55" t="s">
        <v>162</v>
      </c>
      <c r="B55" t="s">
        <v>45</v>
      </c>
      <c r="C55" t="s">
        <v>126</v>
      </c>
      <c r="D55" t="s">
        <v>158</v>
      </c>
      <c r="E55" t="s">
        <v>163</v>
      </c>
      <c r="F55" t="s">
        <v>128</v>
      </c>
    </row>
    <row r="56" spans="1:6" x14ac:dyDescent="0.25">
      <c r="A56" t="s">
        <v>164</v>
      </c>
      <c r="B56" t="s">
        <v>45</v>
      </c>
      <c r="C56" t="s">
        <v>126</v>
      </c>
      <c r="D56" t="s">
        <v>158</v>
      </c>
      <c r="E56" t="s">
        <v>160</v>
      </c>
      <c r="F56" t="s">
        <v>128</v>
      </c>
    </row>
    <row r="57" spans="1:6" x14ac:dyDescent="0.25">
      <c r="A57" t="s">
        <v>165</v>
      </c>
      <c r="B57" t="s">
        <v>45</v>
      </c>
      <c r="C57" t="s">
        <v>126</v>
      </c>
      <c r="D57" t="s">
        <v>158</v>
      </c>
      <c r="E57" t="s">
        <v>166</v>
      </c>
      <c r="F57" t="s">
        <v>128</v>
      </c>
    </row>
    <row r="58" spans="1:6" x14ac:dyDescent="0.25">
      <c r="A58" t="s">
        <v>167</v>
      </c>
      <c r="B58" t="s">
        <v>45</v>
      </c>
      <c r="C58" t="s">
        <v>168</v>
      </c>
      <c r="D58" t="s">
        <v>158</v>
      </c>
      <c r="E58" t="s">
        <v>169</v>
      </c>
      <c r="F58" t="s">
        <v>128</v>
      </c>
    </row>
    <row r="59" spans="1:6" x14ac:dyDescent="0.25">
      <c r="A59" t="s">
        <v>170</v>
      </c>
      <c r="B59" t="s">
        <v>45</v>
      </c>
      <c r="C59" t="s">
        <v>126</v>
      </c>
      <c r="D59" t="s">
        <v>158</v>
      </c>
      <c r="E59" t="s">
        <v>171</v>
      </c>
      <c r="F59" t="s">
        <v>128</v>
      </c>
    </row>
    <row r="60" spans="1:6" x14ac:dyDescent="0.25">
      <c r="A60" t="s">
        <v>172</v>
      </c>
      <c r="B60" t="s">
        <v>45</v>
      </c>
      <c r="C60" t="s">
        <v>168</v>
      </c>
      <c r="D60" t="s">
        <v>158</v>
      </c>
      <c r="E60" t="s">
        <v>173</v>
      </c>
      <c r="F60" t="s">
        <v>128</v>
      </c>
    </row>
    <row r="61" spans="1:6" x14ac:dyDescent="0.25">
      <c r="A61" t="s">
        <v>174</v>
      </c>
      <c r="B61" t="s">
        <v>175</v>
      </c>
      <c r="C61" t="s">
        <v>126</v>
      </c>
      <c r="D61" t="s">
        <v>73</v>
      </c>
      <c r="E61" t="s">
        <v>176</v>
      </c>
      <c r="F61" t="s">
        <v>128</v>
      </c>
    </row>
    <row r="62" spans="1:6" x14ac:dyDescent="0.25">
      <c r="A62" t="s">
        <v>177</v>
      </c>
      <c r="B62" t="s">
        <v>45</v>
      </c>
      <c r="C62" t="s">
        <v>126</v>
      </c>
      <c r="D62" t="s">
        <v>73</v>
      </c>
      <c r="E62" t="s">
        <v>178</v>
      </c>
      <c r="F62" t="s">
        <v>128</v>
      </c>
    </row>
    <row r="63" spans="1:6" x14ac:dyDescent="0.25">
      <c r="A63" t="s">
        <v>179</v>
      </c>
      <c r="B63" t="s">
        <v>180</v>
      </c>
      <c r="C63" t="s">
        <v>126</v>
      </c>
      <c r="D63" t="s">
        <v>73</v>
      </c>
      <c r="E63" t="s">
        <v>181</v>
      </c>
      <c r="F63" t="s">
        <v>128</v>
      </c>
    </row>
    <row r="64" spans="1:6" x14ac:dyDescent="0.25">
      <c r="A64" t="s">
        <v>182</v>
      </c>
      <c r="B64" t="s">
        <v>180</v>
      </c>
      <c r="C64" t="s">
        <v>126</v>
      </c>
      <c r="D64" t="s">
        <v>73</v>
      </c>
      <c r="E64" t="s">
        <v>64</v>
      </c>
      <c r="F64" t="s">
        <v>128</v>
      </c>
    </row>
    <row r="65" spans="1:6" x14ac:dyDescent="0.25">
      <c r="A65" t="s">
        <v>183</v>
      </c>
      <c r="B65" t="s">
        <v>45</v>
      </c>
      <c r="C65" t="s">
        <v>126</v>
      </c>
      <c r="D65" t="s">
        <v>73</v>
      </c>
      <c r="E65" t="s">
        <v>184</v>
      </c>
      <c r="F65" t="s">
        <v>128</v>
      </c>
    </row>
    <row r="66" spans="1:6" x14ac:dyDescent="0.25">
      <c r="A66" t="s">
        <v>185</v>
      </c>
      <c r="B66" t="s">
        <v>45</v>
      </c>
      <c r="C66" t="s">
        <v>126</v>
      </c>
      <c r="D66" t="s">
        <v>73</v>
      </c>
      <c r="E66" t="s">
        <v>186</v>
      </c>
      <c r="F66" t="s">
        <v>128</v>
      </c>
    </row>
    <row r="67" spans="1:6" x14ac:dyDescent="0.25">
      <c r="A67" t="s">
        <v>187</v>
      </c>
      <c r="B67" t="s">
        <v>45</v>
      </c>
      <c r="C67" t="s">
        <v>126</v>
      </c>
      <c r="D67" t="s">
        <v>73</v>
      </c>
      <c r="E67" t="s">
        <v>186</v>
      </c>
      <c r="F67" t="s">
        <v>128</v>
      </c>
    </row>
    <row r="68" spans="1:6" x14ac:dyDescent="0.25">
      <c r="A68" t="s">
        <v>188</v>
      </c>
      <c r="B68" t="s">
        <v>175</v>
      </c>
      <c r="C68" t="s">
        <v>126</v>
      </c>
      <c r="D68" t="s">
        <v>73</v>
      </c>
      <c r="E68" t="s">
        <v>189</v>
      </c>
      <c r="F68" t="s">
        <v>128</v>
      </c>
    </row>
    <row r="69" spans="1:6" x14ac:dyDescent="0.25">
      <c r="A69" t="s">
        <v>190</v>
      </c>
      <c r="B69" t="s">
        <v>191</v>
      </c>
      <c r="C69" t="s">
        <v>147</v>
      </c>
      <c r="D69" t="s">
        <v>73</v>
      </c>
      <c r="E69" t="s">
        <v>64</v>
      </c>
      <c r="F69" t="s">
        <v>128</v>
      </c>
    </row>
    <row r="70" spans="1:6" x14ac:dyDescent="0.25">
      <c r="A70" t="s">
        <v>192</v>
      </c>
      <c r="B70" t="s">
        <v>72</v>
      </c>
      <c r="C70" t="s">
        <v>147</v>
      </c>
      <c r="D70" t="s">
        <v>73</v>
      </c>
      <c r="E70" t="s">
        <v>64</v>
      </c>
      <c r="F70" t="s">
        <v>128</v>
      </c>
    </row>
    <row r="71" spans="1:6" x14ac:dyDescent="0.25">
      <c r="A71" t="s">
        <v>237</v>
      </c>
      <c r="B71" t="s">
        <v>33</v>
      </c>
      <c r="C71" t="s">
        <v>193</v>
      </c>
      <c r="D71" t="s">
        <v>194</v>
      </c>
      <c r="E71" t="s">
        <v>195</v>
      </c>
      <c r="F71" t="s">
        <v>128</v>
      </c>
    </row>
    <row r="72" spans="1:6" x14ac:dyDescent="0.25">
      <c r="A72" t="s">
        <v>196</v>
      </c>
      <c r="B72" t="s">
        <v>33</v>
      </c>
      <c r="C72" t="s">
        <v>126</v>
      </c>
      <c r="D72" t="s">
        <v>194</v>
      </c>
      <c r="E72" t="s">
        <v>195</v>
      </c>
      <c r="F72" t="s">
        <v>128</v>
      </c>
    </row>
    <row r="73" spans="1:6" x14ac:dyDescent="0.25">
      <c r="A73" t="s">
        <v>197</v>
      </c>
      <c r="B73" t="s">
        <v>198</v>
      </c>
      <c r="C73" t="s">
        <v>145</v>
      </c>
      <c r="D73" t="s">
        <v>194</v>
      </c>
      <c r="E73" t="s">
        <v>64</v>
      </c>
      <c r="F73" t="s">
        <v>128</v>
      </c>
    </row>
    <row r="74" spans="1:6" x14ac:dyDescent="0.25">
      <c r="A74" t="s">
        <v>199</v>
      </c>
      <c r="B74" t="s">
        <v>68</v>
      </c>
      <c r="C74" t="s">
        <v>147</v>
      </c>
      <c r="D74" t="s">
        <v>200</v>
      </c>
      <c r="E74" t="s">
        <v>201</v>
      </c>
      <c r="F74" t="s">
        <v>128</v>
      </c>
    </row>
    <row r="75" spans="1:6" x14ac:dyDescent="0.25">
      <c r="A75" t="s">
        <v>202</v>
      </c>
      <c r="B75" t="s">
        <v>238</v>
      </c>
      <c r="C75" t="s">
        <v>168</v>
      </c>
      <c r="D75" t="s">
        <v>200</v>
      </c>
      <c r="E75" t="s">
        <v>64</v>
      </c>
      <c r="F75" t="s">
        <v>128</v>
      </c>
    </row>
    <row r="76" spans="1:6" x14ac:dyDescent="0.25">
      <c r="A76" t="s">
        <v>203</v>
      </c>
      <c r="B76" t="s">
        <v>238</v>
      </c>
      <c r="C76" t="s">
        <v>168</v>
      </c>
      <c r="D76" t="s">
        <v>200</v>
      </c>
      <c r="E76" t="s">
        <v>64</v>
      </c>
      <c r="F76" t="s">
        <v>128</v>
      </c>
    </row>
    <row r="77" spans="1:6" x14ac:dyDescent="0.25">
      <c r="A77" t="s">
        <v>204</v>
      </c>
      <c r="B77" t="s">
        <v>239</v>
      </c>
      <c r="C77" t="s">
        <v>168</v>
      </c>
      <c r="D77" t="s">
        <v>200</v>
      </c>
      <c r="E77" t="s">
        <v>64</v>
      </c>
      <c r="F77" t="s">
        <v>128</v>
      </c>
    </row>
    <row r="78" spans="1:6" x14ac:dyDescent="0.25">
      <c r="A78" t="s">
        <v>205</v>
      </c>
      <c r="B78" t="s">
        <v>206</v>
      </c>
      <c r="C78" t="s">
        <v>95</v>
      </c>
      <c r="D78" t="s">
        <v>96</v>
      </c>
      <c r="E78" t="s">
        <v>207</v>
      </c>
      <c r="F78" t="s">
        <v>128</v>
      </c>
    </row>
    <row r="79" spans="1:6" x14ac:dyDescent="0.25">
      <c r="A79" t="s">
        <v>208</v>
      </c>
      <c r="B79" t="s">
        <v>206</v>
      </c>
      <c r="C79" t="s">
        <v>95</v>
      </c>
      <c r="D79" t="s">
        <v>96</v>
      </c>
      <c r="E79" t="s">
        <v>209</v>
      </c>
      <c r="F79" t="s">
        <v>128</v>
      </c>
    </row>
    <row r="80" spans="1:6" x14ac:dyDescent="0.25">
      <c r="A80" t="s">
        <v>210</v>
      </c>
      <c r="B80" t="s">
        <v>33</v>
      </c>
      <c r="C80" t="s">
        <v>95</v>
      </c>
      <c r="D80" t="s">
        <v>96</v>
      </c>
      <c r="E80" t="s">
        <v>211</v>
      </c>
      <c r="F80" t="s">
        <v>128</v>
      </c>
    </row>
    <row r="81" spans="1:6" x14ac:dyDescent="0.25">
      <c r="A81" t="s">
        <v>212</v>
      </c>
      <c r="B81" t="s">
        <v>213</v>
      </c>
      <c r="C81" t="s">
        <v>95</v>
      </c>
      <c r="D81" t="s">
        <v>96</v>
      </c>
      <c r="E81" t="s">
        <v>64</v>
      </c>
      <c r="F81" t="s">
        <v>128</v>
      </c>
    </row>
    <row r="82" spans="1:6" x14ac:dyDescent="0.25">
      <c r="A82" t="s">
        <v>214</v>
      </c>
      <c r="B82" t="s">
        <v>33</v>
      </c>
      <c r="C82" t="s">
        <v>95</v>
      </c>
      <c r="D82" t="s">
        <v>96</v>
      </c>
      <c r="E82" t="s">
        <v>64</v>
      </c>
      <c r="F82" t="s">
        <v>128</v>
      </c>
    </row>
    <row r="83" spans="1:6" x14ac:dyDescent="0.25">
      <c r="A83" t="s">
        <v>215</v>
      </c>
      <c r="B83" t="s">
        <v>216</v>
      </c>
      <c r="C83" t="s">
        <v>145</v>
      </c>
      <c r="D83" t="s">
        <v>96</v>
      </c>
      <c r="E83" t="s">
        <v>64</v>
      </c>
      <c r="F83" t="s">
        <v>128</v>
      </c>
    </row>
    <row r="84" spans="1:6" x14ac:dyDescent="0.25">
      <c r="A84" t="s">
        <v>217</v>
      </c>
      <c r="B84" t="s">
        <v>206</v>
      </c>
      <c r="C84" t="s">
        <v>95</v>
      </c>
      <c r="D84" t="s">
        <v>96</v>
      </c>
      <c r="E84" t="s">
        <v>64</v>
      </c>
      <c r="F84" t="s">
        <v>128</v>
      </c>
    </row>
    <row r="85" spans="1:6" x14ac:dyDescent="0.25">
      <c r="A85" t="s">
        <v>218</v>
      </c>
      <c r="B85" t="s">
        <v>219</v>
      </c>
      <c r="C85" t="s">
        <v>145</v>
      </c>
      <c r="D85" t="s">
        <v>96</v>
      </c>
      <c r="E85" t="s">
        <v>64</v>
      </c>
      <c r="F85" t="s">
        <v>220</v>
      </c>
    </row>
    <row r="86" spans="1:6" x14ac:dyDescent="0.25">
      <c r="A86" t="s">
        <v>221</v>
      </c>
      <c r="B86" t="s">
        <v>222</v>
      </c>
      <c r="C86" t="s">
        <v>223</v>
      </c>
      <c r="D86" t="s">
        <v>96</v>
      </c>
      <c r="E86" t="s">
        <v>64</v>
      </c>
      <c r="F86" t="s">
        <v>128</v>
      </c>
    </row>
    <row r="87" spans="1:6" x14ac:dyDescent="0.25">
      <c r="A87" t="s">
        <v>224</v>
      </c>
      <c r="B87" t="s">
        <v>222</v>
      </c>
      <c r="C87" t="s">
        <v>223</v>
      </c>
      <c r="D87" t="s">
        <v>96</v>
      </c>
      <c r="E87" t="s">
        <v>64</v>
      </c>
      <c r="F87" t="s">
        <v>128</v>
      </c>
    </row>
    <row r="88" spans="1:6" x14ac:dyDescent="0.25">
      <c r="A88" t="s">
        <v>225</v>
      </c>
      <c r="B88" t="s">
        <v>226</v>
      </c>
      <c r="C88" t="s">
        <v>227</v>
      </c>
      <c r="D88" t="s">
        <v>123</v>
      </c>
      <c r="E88" t="s">
        <v>130</v>
      </c>
      <c r="F88" t="s">
        <v>128</v>
      </c>
    </row>
    <row r="89" spans="1:6" x14ac:dyDescent="0.25">
      <c r="A89" t="s">
        <v>228</v>
      </c>
      <c r="B89" t="s">
        <v>229</v>
      </c>
      <c r="C89" t="s">
        <v>227</v>
      </c>
      <c r="D89" t="s">
        <v>123</v>
      </c>
      <c r="E89" t="s">
        <v>130</v>
      </c>
      <c r="F89" t="s">
        <v>128</v>
      </c>
    </row>
    <row r="90" spans="1:6" x14ac:dyDescent="0.25">
      <c r="A90" t="s">
        <v>230</v>
      </c>
      <c r="B90" t="s">
        <v>229</v>
      </c>
      <c r="C90" t="s">
        <v>227</v>
      </c>
      <c r="D90" t="s">
        <v>123</v>
      </c>
      <c r="E90" t="s">
        <v>130</v>
      </c>
      <c r="F90" t="s">
        <v>128</v>
      </c>
    </row>
    <row r="91" spans="1:6" x14ac:dyDescent="0.25">
      <c r="A91" t="s">
        <v>231</v>
      </c>
      <c r="B91" t="s">
        <v>226</v>
      </c>
      <c r="C91" t="s">
        <v>227</v>
      </c>
      <c r="D91" t="s">
        <v>123</v>
      </c>
      <c r="E91" t="s">
        <v>64</v>
      </c>
      <c r="F91" t="s">
        <v>128</v>
      </c>
    </row>
    <row r="92" spans="1:6" x14ac:dyDescent="0.25">
      <c r="A92" t="s">
        <v>232</v>
      </c>
      <c r="B92" t="s">
        <v>121</v>
      </c>
      <c r="C92" t="s">
        <v>223</v>
      </c>
      <c r="D92" t="s">
        <v>123</v>
      </c>
      <c r="E92" t="s">
        <v>64</v>
      </c>
      <c r="F92" t="s">
        <v>220</v>
      </c>
    </row>
    <row r="93" spans="1:6" x14ac:dyDescent="0.25">
      <c r="A93" t="s">
        <v>233</v>
      </c>
      <c r="B93" t="s">
        <v>234</v>
      </c>
      <c r="C93" t="s">
        <v>223</v>
      </c>
      <c r="D93" t="s">
        <v>123</v>
      </c>
      <c r="E93" t="s">
        <v>130</v>
      </c>
      <c r="F93" t="s">
        <v>128</v>
      </c>
    </row>
    <row r="94" spans="1:6" x14ac:dyDescent="0.25">
      <c r="A94" t="s">
        <v>235</v>
      </c>
      <c r="B94" t="s">
        <v>234</v>
      </c>
      <c r="C94" t="s">
        <v>223</v>
      </c>
      <c r="D94" t="s">
        <v>123</v>
      </c>
      <c r="E94" t="s">
        <v>130</v>
      </c>
      <c r="F94" t="s">
        <v>128</v>
      </c>
    </row>
    <row r="95" spans="1:6" x14ac:dyDescent="0.25">
      <c r="A95" t="s">
        <v>236</v>
      </c>
      <c r="B95" t="s">
        <v>234</v>
      </c>
      <c r="C95" t="s">
        <v>223</v>
      </c>
      <c r="D95" t="s">
        <v>123</v>
      </c>
      <c r="E95" t="s">
        <v>130</v>
      </c>
      <c r="F95" t="s">
        <v>128</v>
      </c>
    </row>
  </sheetData>
  <autoFilter ref="A1:F95" xr:uid="{00000000-0009-0000-0000-000006000000}">
    <filterColumn colId="5">
      <filters>
        <filter val="Spring 2018"/>
        <filter val="Spring 2018; Was previously submitted in the Fall 2017 Cycle but the measure was withdrawn"/>
      </filters>
    </filterColumn>
  </autoFilter>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ct:contentTypeSchema ct:_="" ma:_="" ma:contentTypeName="Document" ma:contentTypeID="0x0101002A1B7856DB88564192CA8C8F06DA56F9" ma:contentTypeVersion="13" ma:contentTypeDescription="Create a new document." ma:contentTypeScope="" ma:versionID="66d27d3e2bd1fdefecc39555dd26f01a" xmlns:ct="http://schemas.microsoft.com/office/2006/metadata/contentType" xmlns:ma="http://schemas.microsoft.com/office/2006/metadata/properties/metaAttributes">
<xsd:schema targetNamespace="http://schemas.microsoft.com/office/2006/metadata/properties" ma:root="true" ma:fieldsID="82ec1e47f3d70f5bc36fa055435c6852" ns2:_="" ns3:_="" ns4:_="" xmlns:xsd="http://www.w3.org/2001/XMLSchema" xmlns:xs="http://www.w3.org/2001/XMLSchema" xmlns:p="http://schemas.microsoft.com/office/2006/metadata/properties" xmlns:ns2="913e6da8-ff93-4dad-8762-5a7644b86edb" xmlns:ns3="$ListId:Staff Documents;" xmlns:ns4="6a5813d6-ec5b-4ffa-bea7-b6d40a0a58b7">
<xsd:import namespace="913e6da8-ff93-4dad-8762-5a7644b86edb"/>
<xsd:import namespace="$ListId:Staff Documents;"/>
<xsd:import namespace="6a5813d6-ec5b-4ffa-bea7-b6d40a0a58b7"/>
<xsd:element name="properties">
<xsd:complexType>
<xsd:sequence>
<xsd:element name="documentManagement">
<xsd:complexType>
<xsd:all>
<xsd:element ref="ns2:Test_x0020_Column_x0020_TW" minOccurs="0"/>
<xsd:element ref="ns3:Process" minOccurs="0"/>
<xsd:element ref="ns4:Social_x0020_Risk_x0020_Trial_x0020_Steps" minOccurs="0"/>
</xsd:all>
</xsd:complexType>
</xsd:element>
</xsd:sequence>
</xsd:complexType>
</xsd:element>
</xsd:schema>
<xsd:schema targetNamespace="913e6da8-ff93-4dad-8762-5a7644b86edb"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Test_x0020_Column_x0020_TW" ma:index="8" nillable="true" ma:displayName="NQF Project List" ma:list="{20abdc53-6d1d-4c9f-aa25-b85c290586b1}" ma:internalName="Test_x0020_Column_x0020_TW" ma:showField="Title" ma:web="913e6da8-ff93-4dad-8762-5a7644b86edb">
<xsd:simpleType>
<xsd:restriction base="dms:Lookup"/>
</xsd:simpleType>
</xsd:element>
</xsd:schema>
<xsd:schema targetNamespace="$ListId:Staff Documents;"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Process" ma:index="9" nillable="true" ma:displayName="Process" ma:format="Dropdown" ma:internalName="Process">
<xsd:simpleType>
<xsd:restriction base="dms:Choice">
<xsd:enumeration value="Contract Management"/>
<xsd:enumeration value="Environmental Scan"/>
<xsd:enumeration value="Project Initiation"/>
<xsd:enumeration value="Report"/>
<xsd:enumeration value="Measurement Framework"/>
</xsd:restriction>
</xsd:simpleType>
</xsd:element>
</xsd:schema>
<xsd:schema targetNamespace="6a5813d6-ec5b-4ffa-bea7-b6d40a0a58b7"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Social_x0020_Risk_x0020_Trial_x0020_Steps" ma:index="10" nillable="true" ma:displayName="Social Risk Trial Steps" ma:default="Project Management" ma:format="Dropdown" ma:internalName="Social_x0020_Risk_x0020_Trial_x0020_Steps">
<xsd:simpleType>
<xsd:restriction base="dms:Choice">
<xsd:enumeration value="Project Management"/>
<xsd:enumeration value="Meetings"/>
<xsd:enumeration value="Committee"/>
<xsd:enumeration value="Conceptual Questions"/>
<xsd:enumeration value="Measures"/>
<xsd:enumeration value="Reports"/>
</xsd:restriction>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2.xml><?xml version="1.0" encoding="utf-8"?><p:properties xmlns:p="http://schemas.microsoft.com/office/2006/metadata/properties" xmlns:xsi="http://www.w3.org/2001/XMLSchema-instance" xmlns:pc="http://schemas.microsoft.com/office/infopath/2007/PartnerControls"><documentManagement><Test_x0020_Column_x0020_TW xmlns="913e6da8-ff93-4dad-8762-5a7644b86edb" xsi:nil="true"/><Social_x0020_Risk_x0020_Trial_x0020_Steps xmlns="6a5813d6-ec5b-4ffa-bea7-b6d40a0a58b7">Measures</Social_x0020_Risk_x0020_Trial_x0020_Steps><Process xmlns="$ListId:Staff Documents;" xsi:nil="true"></Process></documentManagement></p:properti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6D93D6-7E04-4E41-8874-726A388B3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ListId:Staff Documents;"/>
    <ds:schemaRef ds:uri="6a5813d6-ec5b-4ffa-bea7-b6d40a0a58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A0869F-3C13-40CB-901C-EBBB1DA0D4E0}">
  <ds:schemaRefs>
    <ds:schemaRef ds:uri="http://purl.org/dc/terms/"/>
    <ds:schemaRef ds:uri="http://schemas.microsoft.com/office/2006/documentManagement/types"/>
    <ds:schemaRef ds:uri="http://schemas.microsoft.com/office/infopath/2007/PartnerControls"/>
    <ds:schemaRef ds:uri="913e6da8-ff93-4dad-8762-5a7644b86edb"/>
    <ds:schemaRef ds:uri="http://schemas.openxmlformats.org/package/2006/metadata/core-properties"/>
    <ds:schemaRef ds:uri="http://purl.org/dc/elements/1.1/"/>
    <ds:schemaRef ds:uri="http://schemas.microsoft.com/office/2006/metadata/properties"/>
    <ds:schemaRef ds:uri="6a5813d6-ec5b-4ffa-bea7-b6d40a0a58b7"/>
    <ds:schemaRef ds:uri="$ListId:Staff Documents;"/>
    <ds:schemaRef ds:uri="http://www.w3.org/XML/1998/namespace"/>
    <ds:schemaRef ds:uri="http://purl.org/dc/dcmitype/"/>
  </ds:schemaRefs>
</ds:datastoreItem>
</file>

<file path=customXml/itemProps3.xml><?xml version="1.0" encoding="utf-8"?>
<ds:datastoreItem xmlns:ds="http://schemas.openxmlformats.org/officeDocument/2006/customXml" ds:itemID="{B15E1992-99E3-4BED-A427-F5030BFEBA3D}">
  <ds:schemaRefs>
    <ds:schemaRef ds:uri="http://schemas.microsoft.com/sharepoint/events"/>
  </ds:schemaRefs>
</ds:datastoreItem>
</file>

<file path=customXml/itemProps4.xml><?xml version="1.0" encoding="utf-8"?>
<ds:datastoreItem xmlns:ds="http://schemas.openxmlformats.org/officeDocument/2006/customXml" ds:itemID="{104AD0C8-F534-4CBA-8399-84AFFCF000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Instructions &amp; Data Dictionary</vt:lpstr>
      <vt:lpstr>Overview</vt:lpstr>
      <vt:lpstr>Measure List</vt:lpstr>
      <vt:lpstr>Data Lists</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Social Risk Trial Measure List - December 13, 2018</dc:title>
  <dc:subject>social risk</dc:subject>
  <dc:creator>National Quality Forum</dc:creator>
  <cp:keywords>Social;risk</cp:keywords>
  <cp:lastModifiedBy>John Celengil</cp:lastModifiedBy>
  <dcterms:created xsi:type="dcterms:W3CDTF">2018-05-21T17:11:37Z</dcterms:created>
  <dcterms:modified xsi:type="dcterms:W3CDTF">2019-01-07T21:18:29Z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0x0101002A1B7856DB88564192CA8C8F06DA56F9</vt:lpwstr>
  </property>
</Properties>
</file>